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ไตรมาสRH\2023\Q-3\KPMG\ELCID-reviewed\FS_RATCH\EN\"/>
    </mc:Choice>
  </mc:AlternateContent>
  <xr:revisionPtr revIDLastSave="0" documentId="13_ncr:1_{9E9F5A1B-2AF0-4B10-BB99-5797D7193D18}" xr6:coauthVersionLast="47" xr6:coauthVersionMax="47" xr10:uidLastSave="{00000000-0000-0000-0000-000000000000}"/>
  <bookViews>
    <workbookView xWindow="-120" yWindow="-120" windowWidth="29040" windowHeight="15840" tabRatio="715" xr2:uid="{00000000-000D-0000-FFFF-FFFF00000000}"/>
  </bookViews>
  <sheets>
    <sheet name="BS-3-4" sheetId="16" r:id="rId1"/>
    <sheet name="PL 5(3M)" sheetId="2" r:id="rId2"/>
    <sheet name="PL 6(9M)" sheetId="19" r:id="rId3"/>
    <sheet name="EQ Conso 22-7" sheetId="13" r:id="rId4"/>
    <sheet name="EQ Conso 23-8" sheetId="17" r:id="rId5"/>
    <sheet name="EQ Seperate 22-9" sheetId="20" r:id="rId6"/>
    <sheet name="EQ Seperate 23-10" sheetId="21" r:id="rId7"/>
    <sheet name="CF 11-12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97_2.3">[1]PR4!$B$1:$I$60</definedName>
    <definedName name="_Tax2">[2]Input!$D$19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 localSheetId="3">#REF!</definedName>
    <definedName name="a">#REF!</definedName>
    <definedName name="AHFS_LIAB">'[3]18.1'!$F$28</definedName>
    <definedName name="AnSheetStartDate">[4]Ass!$F$16</definedName>
    <definedName name="AS" localSheetId="3">#REF!</definedName>
    <definedName name="AS">#REF!</definedName>
    <definedName name="ASSOC_UNQUO">'[5]6.1'!$I$33</definedName>
    <definedName name="AVGPLJUL">'[6]Fx AUD'!$H$146</definedName>
    <definedName name="BE" localSheetId="3">#REF!</definedName>
    <definedName name="BE">#REF!</definedName>
    <definedName name="BORROW_STERM">'[3]15'!$I$19</definedName>
    <definedName name="BS" localSheetId="3">#REF!</definedName>
    <definedName name="BS">#REF!</definedName>
    <definedName name="BS_New" localSheetId="3">#REF!</definedName>
    <definedName name="BS_New">#REF!</definedName>
    <definedName name="BS_มิ.ย.54" localSheetId="3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 localSheetId="3">#REF!</definedName>
    <definedName name="current">#REF!</definedName>
    <definedName name="Data">[12]Active!$A$2</definedName>
    <definedName name="Data03" localSheetId="3">#REF!</definedName>
    <definedName name="Data03">#REF!</definedName>
    <definedName name="Data04" localSheetId="3">[13]Assump2yrs.!#REF!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 localSheetId="3">[15]Active!#REF!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 localSheetId="3">#REF!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 localSheetId="3">#REF!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 localSheetId="3">#REF!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 localSheetId="3">#REF!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 localSheetId="3">[15]Active!#REF!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'BS-3-4'!$A$1:$K$102</definedName>
    <definedName name="_xlnm.Print_Area" localSheetId="7">'CF 11-12'!$A$1:$L$95</definedName>
    <definedName name="_xlnm.Print_Area" localSheetId="4">'EQ Conso 23-8'!$A$1:$AC$37</definedName>
    <definedName name="_xlnm.Print_Area" localSheetId="6">'EQ Seperate 23-10'!$A$1:$U$29</definedName>
    <definedName name="_xlnm.Print_Area" localSheetId="1">'PL 5(3M)'!$A$1:$K$60</definedName>
    <definedName name="_xlnm.Print_Area" localSheetId="2">'PL 6(9M)'!$A$1:$L$61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 localSheetId="3">#REF!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2" i="21" l="1"/>
  <c r="AC34" i="17"/>
  <c r="W31" i="17"/>
  <c r="Y31" i="17" s="1"/>
  <c r="Y30" i="17"/>
  <c r="AC24" i="17"/>
  <c r="AC19" i="17"/>
  <c r="J61" i="19"/>
  <c r="F61" i="19"/>
  <c r="AC30" i="17" l="1"/>
  <c r="AC31" i="17"/>
  <c r="E60" i="2"/>
  <c r="E58" i="2"/>
  <c r="I79" i="16" l="1"/>
  <c r="E79" i="16" l="1"/>
  <c r="W15" i="17" l="1"/>
  <c r="Y15" i="17" s="1"/>
  <c r="AC15" i="17" s="1"/>
  <c r="S25" i="20" l="1"/>
  <c r="Q25" i="20"/>
  <c r="O25" i="20"/>
  <c r="M25" i="20"/>
  <c r="K25" i="20"/>
  <c r="I25" i="20"/>
  <c r="G25" i="20"/>
  <c r="E25" i="20"/>
  <c r="U24" i="20"/>
  <c r="U23" i="20"/>
  <c r="J20" i="20"/>
  <c r="H20" i="20"/>
  <c r="F20" i="20"/>
  <c r="S18" i="20"/>
  <c r="S20" i="20" s="1"/>
  <c r="S29" i="20" s="1"/>
  <c r="Q18" i="20"/>
  <c r="Q20" i="20" s="1"/>
  <c r="Q29" i="20" s="1"/>
  <c r="O18" i="20"/>
  <c r="O20" i="20" s="1"/>
  <c r="O29" i="20" s="1"/>
  <c r="M18" i="20"/>
  <c r="M20" i="20" s="1"/>
  <c r="M29" i="20" s="1"/>
  <c r="K18" i="20"/>
  <c r="K29" i="20" s="1"/>
  <c r="I18" i="20"/>
  <c r="I29" i="20" s="1"/>
  <c r="G18" i="20"/>
  <c r="G29" i="20" s="1"/>
  <c r="E18" i="20"/>
  <c r="E20" i="20" s="1"/>
  <c r="U17" i="20"/>
  <c r="U16" i="20"/>
  <c r="U18" i="20" s="1"/>
  <c r="U20" i="20" s="1"/>
  <c r="U25" i="20" l="1"/>
  <c r="U29" i="20" s="1"/>
  <c r="G20" i="20"/>
  <c r="I20" i="20"/>
  <c r="E29" i="20"/>
  <c r="K20" i="20"/>
  <c r="K98" i="16" l="1"/>
  <c r="K100" i="16" s="1"/>
  <c r="I98" i="16"/>
  <c r="I100" i="16" s="1"/>
  <c r="G98" i="16"/>
  <c r="G100" i="16" s="1"/>
  <c r="E98" i="16"/>
  <c r="E100" i="16" s="1"/>
  <c r="K79" i="16"/>
  <c r="G79" i="16"/>
  <c r="K67" i="16"/>
  <c r="I67" i="16"/>
  <c r="G67" i="16"/>
  <c r="E67" i="16"/>
  <c r="K43" i="16"/>
  <c r="I43" i="16"/>
  <c r="G43" i="16"/>
  <c r="E43" i="16"/>
  <c r="K24" i="16"/>
  <c r="K45" i="16" s="1"/>
  <c r="I24" i="16"/>
  <c r="G24" i="16"/>
  <c r="E24" i="16"/>
  <c r="K81" i="16" l="1"/>
  <c r="K102" i="16" s="1"/>
  <c r="G45" i="16"/>
  <c r="G81" i="16"/>
  <c r="G102" i="16" s="1"/>
  <c r="I81" i="16"/>
  <c r="I102" i="16" s="1"/>
  <c r="E81" i="16"/>
  <c r="E102" i="16" s="1"/>
  <c r="I45" i="16"/>
  <c r="E45" i="16"/>
  <c r="F19" i="21" l="1"/>
  <c r="H19" i="21"/>
  <c r="J19" i="21"/>
  <c r="I37" i="2"/>
  <c r="J87" i="5" l="1"/>
  <c r="F87" i="5"/>
  <c r="AA20" i="17" l="1"/>
  <c r="Y20" i="17"/>
  <c r="W20" i="17"/>
  <c r="U20" i="17"/>
  <c r="S20" i="17"/>
  <c r="Q20" i="17"/>
  <c r="O20" i="17"/>
  <c r="M20" i="17"/>
  <c r="K20" i="17"/>
  <c r="I20" i="17"/>
  <c r="G20" i="17"/>
  <c r="E20" i="17"/>
  <c r="Q24" i="21" l="1"/>
  <c r="M24" i="21"/>
  <c r="K24" i="21"/>
  <c r="I24" i="21"/>
  <c r="G24" i="21"/>
  <c r="E24" i="21"/>
  <c r="Q17" i="21"/>
  <c r="Q19" i="21" s="1"/>
  <c r="O17" i="21"/>
  <c r="O19" i="21" s="1"/>
  <c r="M17" i="21"/>
  <c r="M19" i="21" s="1"/>
  <c r="K17" i="21"/>
  <c r="I17" i="21"/>
  <c r="G17" i="21"/>
  <c r="G19" i="21" s="1"/>
  <c r="E17" i="21"/>
  <c r="E19" i="21" s="1"/>
  <c r="M28" i="21" l="1"/>
  <c r="K19" i="21"/>
  <c r="K28" i="21"/>
  <c r="I28" i="21"/>
  <c r="I19" i="21"/>
  <c r="G28" i="21"/>
  <c r="Q28" i="21"/>
  <c r="U17" i="21"/>
  <c r="U19" i="21" s="1"/>
  <c r="S17" i="21"/>
  <c r="S19" i="21" s="1"/>
  <c r="E28" i="21"/>
  <c r="J59" i="19" l="1"/>
  <c r="F59" i="19"/>
  <c r="J54" i="19"/>
  <c r="F54" i="19"/>
  <c r="J47" i="19"/>
  <c r="F47" i="19"/>
  <c r="J37" i="19"/>
  <c r="F37" i="19"/>
  <c r="J13" i="19"/>
  <c r="J25" i="19" s="1"/>
  <c r="J27" i="19" s="1"/>
  <c r="G13" i="19"/>
  <c r="F13" i="19"/>
  <c r="F25" i="19" s="1"/>
  <c r="F27" i="19" s="1"/>
  <c r="J48" i="19" l="1"/>
  <c r="F48" i="19"/>
  <c r="F49" i="19" s="1"/>
  <c r="J49" i="19" l="1"/>
  <c r="J30" i="5"/>
  <c r="S23" i="21" l="1"/>
  <c r="O24" i="21"/>
  <c r="O28" i="21" s="1"/>
  <c r="AA25" i="17"/>
  <c r="Y25" i="17"/>
  <c r="W25" i="17"/>
  <c r="U25" i="17"/>
  <c r="S25" i="17"/>
  <c r="Q25" i="17"/>
  <c r="Q27" i="17" s="1"/>
  <c r="O25" i="17"/>
  <c r="M25" i="17"/>
  <c r="K25" i="17"/>
  <c r="I25" i="17"/>
  <c r="G25" i="17"/>
  <c r="E25" i="17"/>
  <c r="AC25" i="17"/>
  <c r="E46" i="2"/>
  <c r="E37" i="2"/>
  <c r="U23" i="21" l="1"/>
  <c r="U24" i="21" s="1"/>
  <c r="U28" i="21" s="1"/>
  <c r="S24" i="21"/>
  <c r="S28" i="21" s="1"/>
  <c r="O27" i="17"/>
  <c r="K27" i="17"/>
  <c r="M27" i="17"/>
  <c r="S27" i="17"/>
  <c r="W27" i="17"/>
  <c r="G27" i="17"/>
  <c r="U27" i="17"/>
  <c r="E27" i="17"/>
  <c r="I27" i="17"/>
  <c r="Y27" i="17"/>
  <c r="AA27" i="17"/>
  <c r="AC20" i="17" l="1"/>
  <c r="AC27" i="17" s="1"/>
  <c r="J70" i="5" l="1"/>
  <c r="AA32" i="17"/>
  <c r="AA36" i="17" s="1"/>
  <c r="U32" i="17"/>
  <c r="U36" i="17" s="1"/>
  <c r="K32" i="17"/>
  <c r="K36" i="17" s="1"/>
  <c r="F70" i="5" l="1"/>
  <c r="I46" i="2" l="1"/>
  <c r="J43" i="5" l="1"/>
  <c r="F30" i="5"/>
  <c r="S32" i="17" l="1"/>
  <c r="S36" i="17" s="1"/>
  <c r="R32" i="17"/>
  <c r="Q32" i="17"/>
  <c r="Q36" i="17" s="1"/>
  <c r="O32" i="17"/>
  <c r="O36" i="17" s="1"/>
  <c r="M32" i="17"/>
  <c r="M36" i="17" s="1"/>
  <c r="L32" i="17"/>
  <c r="J32" i="17"/>
  <c r="I32" i="17"/>
  <c r="I36" i="17" s="1"/>
  <c r="H32" i="17"/>
  <c r="G32" i="17"/>
  <c r="G36" i="17" s="1"/>
  <c r="F32" i="17"/>
  <c r="E32" i="17"/>
  <c r="E36" i="17" s="1"/>
  <c r="E13" i="2" l="1"/>
  <c r="E25" i="2" s="1"/>
  <c r="E27" i="2" l="1"/>
  <c r="E47" i="2"/>
  <c r="F43" i="5"/>
  <c r="F45" i="5" s="1"/>
  <c r="F92" i="5" s="1"/>
  <c r="F94" i="5" s="1"/>
  <c r="J45" i="5"/>
  <c r="I58" i="2"/>
  <c r="I53" i="2"/>
  <c r="I60" i="2" s="1"/>
  <c r="E53" i="2"/>
  <c r="I13" i="2"/>
  <c r="I25" i="2" s="1"/>
  <c r="I27" i="2" s="1"/>
  <c r="F13" i="2"/>
  <c r="E48" i="2" l="1"/>
  <c r="J92" i="5"/>
  <c r="I47" i="2"/>
  <c r="J94" i="5" l="1"/>
  <c r="Y32" i="17"/>
  <c r="W32" i="17"/>
  <c r="AC32" i="17"/>
  <c r="I48" i="2"/>
  <c r="AC36" i="17" l="1"/>
  <c r="Y36" i="17"/>
  <c r="W36" i="17"/>
</calcChain>
</file>

<file path=xl/sharedStrings.xml><?xml version="1.0" encoding="utf-8"?>
<sst xmlns="http://schemas.openxmlformats.org/spreadsheetml/2006/main" count="565" uniqueCount="276">
  <si>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</si>
  <si>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</si>
  <si>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</si>
  <si>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</si>
  <si>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</si>
  <si>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</si>
  <si>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</si>
  <si>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Spare parts and supplies</t>
  </si>
  <si>
    <t>Other current assets</t>
  </si>
  <si>
    <t>Total current assets</t>
  </si>
  <si>
    <t>Non-current assets</t>
  </si>
  <si>
    <t>Investments in subsidiaries</t>
  </si>
  <si>
    <t>Long-term loans to related parties</t>
  </si>
  <si>
    <t>Property, plant and equipment</t>
  </si>
  <si>
    <t>Land for future development projects</t>
  </si>
  <si>
    <t>Goodwill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</si>
  <si>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</si>
  <si>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</si>
  <si>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</si>
  <si>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</si>
  <si>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</si>
  <si>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</si>
  <si>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</si>
  <si>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</si>
  <si>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</si>
  <si>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</si>
  <si>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</si>
  <si>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</si>
  <si>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</si>
  <si>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</si>
  <si>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</si>
  <si>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</si>
  <si>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</si>
  <si>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</si>
  <si>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</si>
  <si>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</si>
  <si>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Profit before income tax expense</t>
  </si>
  <si>
    <t>Retained earnings</t>
  </si>
  <si>
    <t>Total</t>
  </si>
  <si>
    <t>Issued and</t>
  </si>
  <si>
    <t>attributable to</t>
  </si>
  <si>
    <t>Non-</t>
  </si>
  <si>
    <t>Share</t>
  </si>
  <si>
    <t>owners of</t>
  </si>
  <si>
    <t xml:space="preserve">controlling </t>
  </si>
  <si>
    <t>share capital</t>
  </si>
  <si>
    <t>premium</t>
  </si>
  <si>
    <t xml:space="preserve"> Legal reserve </t>
  </si>
  <si>
    <t>Unappropriated</t>
  </si>
  <si>
    <t>interests</t>
  </si>
  <si>
    <t>equity</t>
  </si>
  <si>
    <t>Separate financial statements</t>
  </si>
  <si>
    <t>Cash flows from operating activities</t>
  </si>
  <si>
    <t>Depreciation</t>
  </si>
  <si>
    <t>Changes in operating assets and liabilities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</si>
  <si>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</si>
  <si>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</si>
  <si>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</si>
  <si>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</si>
  <si>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</si>
  <si>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</si>
  <si>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</si>
  <si>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</si>
  <si>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Total other</t>
  </si>
  <si>
    <t>Investments in joint ventures</t>
  </si>
  <si>
    <t>Profit (loss) attributable to:</t>
  </si>
  <si>
    <t>Other current assets and other non-current assets</t>
  </si>
  <si>
    <t>31 December</t>
  </si>
  <si>
    <t>Statement of comprehensive income (Unaudited)</t>
  </si>
  <si>
    <t xml:space="preserve">Three-month period ended </t>
  </si>
  <si>
    <t>Profit for the period</t>
  </si>
  <si>
    <t>(in thousand Baht)</t>
  </si>
  <si>
    <t xml:space="preserve">Net cash from (used in) operating activities </t>
  </si>
  <si>
    <t xml:space="preserve">Net cash from (used in) financing activities  </t>
  </si>
  <si>
    <t>Share of other</t>
  </si>
  <si>
    <t>comprehensive</t>
  </si>
  <si>
    <t xml:space="preserve">(in thousand Baht)  </t>
  </si>
  <si>
    <t>Comprehensive income for the period</t>
  </si>
  <si>
    <t xml:space="preserve">Share capital: </t>
  </si>
  <si>
    <t xml:space="preserve">Net cash generated from (used in) operating </t>
  </si>
  <si>
    <t>Share premium on ordinary shares</t>
  </si>
  <si>
    <t>remeasurements</t>
  </si>
  <si>
    <t xml:space="preserve">of defined </t>
  </si>
  <si>
    <t>benefit plans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</si>
  <si>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</si>
  <si>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Dividend paid to owners of the Company</t>
  </si>
  <si>
    <t>Statement of changes in equity (Unaudited)</t>
  </si>
  <si>
    <t>Statement of cash flows (Unaudited)</t>
  </si>
  <si>
    <t>Adjustments to reconcile profit to cash receipts (payments)</t>
  </si>
  <si>
    <t>Long-term loans from financial institutions</t>
  </si>
  <si>
    <t>Non-current provisions for employee benefits</t>
  </si>
  <si>
    <t>Proceeds from long-term loans from financial institutions</t>
  </si>
  <si>
    <t>Items that will be reclassified subsequently to profit or loss</t>
  </si>
  <si>
    <t>Items that will not be reclassified to profit or loss</t>
  </si>
  <si>
    <t>Long-term provisions</t>
  </si>
  <si>
    <t>Equity</t>
  </si>
  <si>
    <t>Other components of equity</t>
  </si>
  <si>
    <t>Total equity</t>
  </si>
  <si>
    <t>Total liabilities and equity</t>
  </si>
  <si>
    <t>paid-up</t>
  </si>
  <si>
    <t xml:space="preserve"> components</t>
  </si>
  <si>
    <t>of equity</t>
  </si>
  <si>
    <t>the parent</t>
  </si>
  <si>
    <t>Effect of exchange rate changes on cash and cash equivalents</t>
  </si>
  <si>
    <t>Amortisation</t>
  </si>
  <si>
    <t>Revenue from sales and rendering of services</t>
  </si>
  <si>
    <t>Cost of sales and rendering of services</t>
  </si>
  <si>
    <t xml:space="preserve">Total equity </t>
  </si>
  <si>
    <t>Authorised share capital</t>
  </si>
  <si>
    <t>Issued and paid-up share capital</t>
  </si>
  <si>
    <t>Appropriated</t>
  </si>
  <si>
    <t xml:space="preserve">         Legal reserve</t>
  </si>
  <si>
    <t>Other current receivables</t>
  </si>
  <si>
    <t>Advances to and other current receivables from related parties</t>
  </si>
  <si>
    <t>Derivative assets</t>
  </si>
  <si>
    <t>Derivative liabilities</t>
  </si>
  <si>
    <t>Consolidated financial statements</t>
  </si>
  <si>
    <t>RATCH Group Public Company Limited and its subsidiaries</t>
  </si>
  <si>
    <t>Other non-current receivables from related parties</t>
  </si>
  <si>
    <t>Payment for acquisition of intangible assets</t>
  </si>
  <si>
    <t>Net increase (decrease) in cash and cash equivalents</t>
  </si>
  <si>
    <t>Cash and cash equivalents at 1 January</t>
  </si>
  <si>
    <t>Other comprehensive income</t>
  </si>
  <si>
    <t>Other non-current financial assets</t>
  </si>
  <si>
    <t>Other non-current liabilities</t>
  </si>
  <si>
    <t>Exchange differences on translating financial statements</t>
  </si>
  <si>
    <t>Income tax relating to items that will not be reclassified</t>
  </si>
  <si>
    <t xml:space="preserve">of joint ventures </t>
  </si>
  <si>
    <t xml:space="preserve">and associates </t>
  </si>
  <si>
    <t>using equity</t>
  </si>
  <si>
    <t>method</t>
  </si>
  <si>
    <t>Short-term loans to related parties</t>
  </si>
  <si>
    <t>Right-of-use assets</t>
  </si>
  <si>
    <t xml:space="preserve">   </t>
  </si>
  <si>
    <t>Other current financial assets</t>
  </si>
  <si>
    <t>Trade receivables from other parties</t>
  </si>
  <si>
    <t>Net foreign exchange gain (loss)</t>
  </si>
  <si>
    <t>for using equity method</t>
  </si>
  <si>
    <t xml:space="preserve">Share of profit of joint ventures and associates accounted </t>
  </si>
  <si>
    <t>and associates accounted for using equity method</t>
  </si>
  <si>
    <t>Transactions with owners, recorded directly in equity</t>
  </si>
  <si>
    <t>Dividends</t>
  </si>
  <si>
    <t>Profit</t>
  </si>
  <si>
    <t>income (expense)</t>
  </si>
  <si>
    <t>accounted for using equity method, net of tax</t>
  </si>
  <si>
    <t>Payment of lease liabilities</t>
  </si>
  <si>
    <t>Proceeds from short-term loans from financial institutions</t>
  </si>
  <si>
    <t>Short-term loans from financial institutions</t>
  </si>
  <si>
    <t>Trade receivables from related parties</t>
  </si>
  <si>
    <t>Difference arising from common control transaction</t>
  </si>
  <si>
    <t>Revenue from lease contracts</t>
  </si>
  <si>
    <t>Taxes paid</t>
  </si>
  <si>
    <t>Share of profit of joint ventures and associates</t>
  </si>
  <si>
    <t>Payment for acquisition of plant and equipment</t>
  </si>
  <si>
    <t>Long-term loan to other parties</t>
  </si>
  <si>
    <t xml:space="preserve">Derivative liabilities </t>
  </si>
  <si>
    <t xml:space="preserve">Current portion of long-term loans from </t>
  </si>
  <si>
    <t>financial institutions</t>
  </si>
  <si>
    <r>
      <t>Current portion of lease liabilities</t>
    </r>
    <r>
      <rPr>
        <i/>
        <sz val="11"/>
        <rFont val="Times New Roman"/>
        <family val="1"/>
      </rPr>
      <t xml:space="preserve"> </t>
    </r>
  </si>
  <si>
    <t xml:space="preserve"> (Unaudited)</t>
  </si>
  <si>
    <t>Lease liabilities</t>
  </si>
  <si>
    <t>Translation</t>
  </si>
  <si>
    <t>reserve</t>
  </si>
  <si>
    <t>Fair value</t>
  </si>
  <si>
    <t>Current portion of debentures</t>
  </si>
  <si>
    <t xml:space="preserve">Net cash from (used in) investing activities  </t>
  </si>
  <si>
    <t>Payment for investments in associates</t>
  </si>
  <si>
    <t>Proceeds from disposal of equipment</t>
  </si>
  <si>
    <t>Cash flow</t>
  </si>
  <si>
    <t>hedge</t>
  </si>
  <si>
    <t>Payment for investments in joint ventures</t>
  </si>
  <si>
    <t>Tax (expense) income</t>
  </si>
  <si>
    <t>Tax expense (income)</t>
  </si>
  <si>
    <t>2022</t>
  </si>
  <si>
    <t>Current portion of derivative assets</t>
  </si>
  <si>
    <t>Long-term loans</t>
  </si>
  <si>
    <t>Balance at 1 January 2022</t>
  </si>
  <si>
    <t>Total transactions  with owners, recorded directly in equity</t>
  </si>
  <si>
    <t xml:space="preserve">other </t>
  </si>
  <si>
    <t>Difference</t>
  </si>
  <si>
    <t>arising from</t>
  </si>
  <si>
    <t>common control</t>
  </si>
  <si>
    <t>transaction</t>
  </si>
  <si>
    <t>Trade payables and other current payables</t>
  </si>
  <si>
    <t>Gain on cash flow hedges</t>
  </si>
  <si>
    <t>Income tax relating to items that will be reclassified</t>
  </si>
  <si>
    <t>Gain on remeasurements of defined benefit plans</t>
  </si>
  <si>
    <t>2, 7</t>
  </si>
  <si>
    <t>control</t>
  </si>
  <si>
    <t>2, 3</t>
  </si>
  <si>
    <t>Share of other comprehensive income of joint ventures</t>
  </si>
  <si>
    <t xml:space="preserve">Loss on </t>
  </si>
  <si>
    <t>Equity attributable to owners of the Company</t>
  </si>
  <si>
    <t>Owners of the Company</t>
  </si>
  <si>
    <t>30 September</t>
  </si>
  <si>
    <t xml:space="preserve">Nine-month period ended </t>
  </si>
  <si>
    <t>Balance at 30 September 2022</t>
  </si>
  <si>
    <t>Nine-month period ended 30 September 2022</t>
  </si>
  <si>
    <t>Net cash outflow in other non-current financial assets</t>
  </si>
  <si>
    <t>Repayment for long-term loans from financial institutions</t>
  </si>
  <si>
    <t>Cash and cash equivalents at 30 September</t>
  </si>
  <si>
    <t>Repayment for short-term loans from financial institutions</t>
  </si>
  <si>
    <t>Gain on fair value adjustment of derivatives</t>
  </si>
  <si>
    <t>Total items that will be reclassified subsequently to profit or loss</t>
  </si>
  <si>
    <t>Gain on investments in equity instruments designated</t>
  </si>
  <si>
    <t>(Reversal of) impairment loss recognised in profit or loss</t>
  </si>
  <si>
    <t>Net cash inflow (outflow) in other current financial assets</t>
  </si>
  <si>
    <t>Dividend paid to non-controlling interests</t>
  </si>
  <si>
    <t>Repayment of debenture</t>
  </si>
  <si>
    <t>Proceeds from issue of shares</t>
  </si>
  <si>
    <t>Contributions by and distributions to owners of the parent</t>
  </si>
  <si>
    <t>Issue of ordinary shares</t>
  </si>
  <si>
    <t>Total contributions by and distributions to owners of the parent</t>
  </si>
  <si>
    <t>Gain (loss) on investments in equity instruments designated</t>
  </si>
  <si>
    <t>(Gain) loss on disposal of other financial assets</t>
  </si>
  <si>
    <t>Fair value adjustment of lease receivable and lease adjustment</t>
  </si>
  <si>
    <t>(Gain) loss on write-off and disposal of equipment</t>
  </si>
  <si>
    <t>at fair value through other comprehensive income</t>
  </si>
  <si>
    <t>Net foreign exchange gain</t>
  </si>
  <si>
    <t>Total comprehensive income for the period</t>
  </si>
  <si>
    <t>Total comprehensive income  for the period</t>
  </si>
  <si>
    <t>Loss on fair value adjustment of other financial assets</t>
  </si>
  <si>
    <t>Other comprehensive income for the period, net of tax</t>
  </si>
  <si>
    <t>Net increase (decrease) in cash and cash equivalents,</t>
  </si>
  <si>
    <t xml:space="preserve">Gain (loss) on </t>
  </si>
  <si>
    <t>Payment for investments in subsidiaries</t>
  </si>
  <si>
    <t>Proceeds from repayment of short-term loans to related parties</t>
  </si>
  <si>
    <t>Proceeds from issue of debentures</t>
  </si>
  <si>
    <t>Lease receivables</t>
  </si>
  <si>
    <t>Changes in ownership interests in subsidiaries</t>
  </si>
  <si>
    <t>Total changes in ownership interests in subsidiaries</t>
  </si>
  <si>
    <t>Comprehensive income (expense) for the period</t>
  </si>
  <si>
    <t>Profit (loss)</t>
  </si>
  <si>
    <t>2023</t>
  </si>
  <si>
    <t xml:space="preserve">Advances to and other current receivables from </t>
  </si>
  <si>
    <t>related parties</t>
  </si>
  <si>
    <t xml:space="preserve">Current portion of lease receivable </t>
  </si>
  <si>
    <t>Investment properties</t>
  </si>
  <si>
    <t>Intangible assets</t>
  </si>
  <si>
    <t>Lease receivable</t>
  </si>
  <si>
    <t>Short-term loans from related parties</t>
  </si>
  <si>
    <t>7, 10</t>
  </si>
  <si>
    <t>Corporate income tax payable</t>
  </si>
  <si>
    <t>Other non-current provisions</t>
  </si>
  <si>
    <t xml:space="preserve">(2,219,230,770 ordinary shares, par value </t>
  </si>
  <si>
    <t>at Baht 10 per share)</t>
  </si>
  <si>
    <t xml:space="preserve">(2,174,999,985 ordinary shares, par value </t>
  </si>
  <si>
    <t>Nine-month period ended 30 September 2023</t>
  </si>
  <si>
    <t>Balance at 30 September 2023</t>
  </si>
  <si>
    <t>Balance at 1 January 2023</t>
  </si>
  <si>
    <t>2, 8</t>
  </si>
  <si>
    <t xml:space="preserve">Balance at 1 January 2023 </t>
  </si>
  <si>
    <t>Distributions to owners of the parent</t>
  </si>
  <si>
    <t>Total distributions to owners of the parent</t>
  </si>
  <si>
    <t xml:space="preserve">Loss on spare parts and supplies devaluation </t>
  </si>
  <si>
    <t>Dividend receivables</t>
  </si>
  <si>
    <t>Share of other comprehensive income (expense) of joint ventures</t>
  </si>
  <si>
    <t>Profit attributable to:</t>
  </si>
  <si>
    <t>Total comprehensive income attributable to:</t>
  </si>
  <si>
    <t>Other comprehensive income (expense)</t>
  </si>
  <si>
    <t>Total comprehensive income (expense) for the period</t>
  </si>
  <si>
    <t>Repayment for long-term loans from related party</t>
  </si>
  <si>
    <t xml:space="preserve">joint ventures </t>
  </si>
  <si>
    <t>income of</t>
  </si>
  <si>
    <t>subsequently to profit or loss</t>
  </si>
  <si>
    <t>subsequently to profir or loss</t>
  </si>
  <si>
    <t>Total items that will not be reclassified subsequently to profit or loss</t>
  </si>
  <si>
    <t>Items that will not be reclassified subsequently to profit or loss</t>
  </si>
  <si>
    <t>(Reversal of) loss on fuel oil devaluation</t>
  </si>
  <si>
    <t>before effect of exchange rate changes</t>
  </si>
  <si>
    <t>Transfer to legal reserve</t>
  </si>
  <si>
    <t xml:space="preserve">Acquisition of non-controlling interests without a change in </t>
  </si>
  <si>
    <t>Other comprehensive income (expense) for the period, net of tax</t>
  </si>
  <si>
    <t>Unrealised gain on foreign exchange</t>
  </si>
  <si>
    <t>Proceeds from short-term loans from related parties</t>
  </si>
  <si>
    <t>Repayment for short-term loans from related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</si>
</sst>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4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6"/>
      <color theme="1"/>
      <name val="Angsana New"/>
      <family val="1"/>
    </font>
    <font>
      <i/>
      <sz val="15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0">
    <xf numFmtId="0" fontId="0" fillId="0" borderId="0"/>
    <xf numFmtId="195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7" fontId="18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0" fillId="0" borderId="0" applyNumberFormat="0" applyFill="0" applyBorder="0" applyAlignment="0" applyProtection="0"/>
    <xf numFmtId="197" fontId="23" fillId="20" borderId="0" applyAlignment="0">
      <alignment horizontal="left"/>
      <protection locked="0"/>
    </xf>
    <xf numFmtId="198" fontId="23" fillId="20" borderId="0">
      <alignment horizontal="center"/>
      <protection locked="0"/>
    </xf>
    <xf numFmtId="0" fontId="24" fillId="21" borderId="0" applyNumberFormat="0" applyBorder="0" applyAlignment="0" applyProtection="0"/>
    <xf numFmtId="15" fontId="25" fillId="22" borderId="1">
      <alignment horizontal="center"/>
    </xf>
    <xf numFmtId="0" fontId="26" fillId="0" borderId="0" applyNumberFormat="0" applyFill="0" applyBorder="0" applyAlignment="0" applyProtection="0"/>
    <xf numFmtId="187" fontId="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1" fontId="19" fillId="0" borderId="0"/>
    <xf numFmtId="0" fontId="28" fillId="21" borderId="4">
      <alignment wrapText="1"/>
    </xf>
    <xf numFmtId="197" fontId="29" fillId="25" borderId="5" applyProtection="0">
      <alignment horizontal="center"/>
    </xf>
    <xf numFmtId="191" fontId="30" fillId="0" borderId="0" applyFill="0" applyBorder="0">
      <protection locked="0"/>
    </xf>
    <xf numFmtId="202" fontId="19" fillId="0" borderId="0" applyFill="0" applyBorder="0"/>
    <xf numFmtId="202" fontId="30" fillId="0" borderId="0" applyFill="0" applyBorder="0">
      <protection locked="0"/>
    </xf>
    <xf numFmtId="38" fontId="2" fillId="0" borderId="6" applyBorder="0"/>
    <xf numFmtId="203" fontId="19" fillId="0" borderId="0"/>
    <xf numFmtId="189" fontId="19" fillId="0" borderId="0"/>
    <xf numFmtId="15" fontId="19" fillId="0" borderId="0"/>
    <xf numFmtId="15" fontId="30" fillId="0" borderId="0" applyFill="0" applyBorder="0">
      <protection locked="0"/>
    </xf>
    <xf numFmtId="204" fontId="19" fillId="0" borderId="0" applyFill="0" applyBorder="0"/>
    <xf numFmtId="1" fontId="19" fillId="0" borderId="0" applyFill="0" applyBorder="0">
      <alignment horizontal="right"/>
    </xf>
    <xf numFmtId="2" fontId="19" fillId="0" borderId="0" applyFill="0" applyBorder="0">
      <alignment horizontal="right"/>
    </xf>
    <xf numFmtId="2" fontId="30" fillId="0" borderId="0" applyFill="0" applyBorder="0">
      <protection locked="0"/>
    </xf>
    <xf numFmtId="196" fontId="19" fillId="0" borderId="0" applyFill="0" applyBorder="0">
      <alignment horizontal="right"/>
    </xf>
    <xf numFmtId="196" fontId="30" fillId="0" borderId="0" applyFill="0" applyBorder="0">
      <protection locked="0"/>
    </xf>
    <xf numFmtId="0" fontId="31" fillId="26" borderId="0"/>
    <xf numFmtId="205" fontId="19" fillId="0" borderId="0"/>
    <xf numFmtId="0" fontId="31" fillId="26" borderId="7"/>
    <xf numFmtId="0" fontId="31" fillId="26" borderId="7"/>
    <xf numFmtId="0" fontId="32" fillId="27" borderId="0"/>
    <xf numFmtId="206" fontId="19" fillId="0" borderId="0" applyFont="0" applyFill="0" applyBorder="0" applyAlignment="0" applyProtection="0"/>
    <xf numFmtId="0" fontId="19" fillId="28" borderId="0" applyNumberFormat="0" applyFont="0" applyAlignment="0"/>
    <xf numFmtId="197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7" fontId="19" fillId="32" borderId="0" applyNumberFormat="0" applyFont="0" applyAlignment="0">
      <alignment horizontal="left"/>
    </xf>
    <xf numFmtId="197" fontId="24" fillId="33" borderId="0" applyNumberFormat="0" applyAlignment="0">
      <alignment horizontal="left"/>
    </xf>
    <xf numFmtId="197" fontId="24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7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8" fontId="44" fillId="0" borderId="5" applyNumberFormat="0" applyAlignment="0" applyProtection="0"/>
    <xf numFmtId="10" fontId="35" fillId="35" borderId="14" applyNumberFormat="0" applyBorder="0" applyAlignment="0" applyProtection="0"/>
    <xf numFmtId="0" fontId="19" fillId="0" borderId="15" applyNumberFormat="0" applyFont="0" applyFill="0" applyAlignment="0" applyProtection="0"/>
    <xf numFmtId="209" fontId="45" fillId="36" borderId="5" applyNumberFormat="0" applyAlignment="0" applyProtection="0">
      <alignment horizontal="center"/>
    </xf>
    <xf numFmtId="0" fontId="19" fillId="0" borderId="10" applyNumberFormat="0" applyFont="0" applyFill="0" applyAlignment="0"/>
    <xf numFmtId="210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211" fontId="19" fillId="0" borderId="0" applyFont="0" applyFill="0" applyBorder="0" applyAlignment="0" applyProtection="0"/>
    <xf numFmtId="212" fontId="19" fillId="0" borderId="0" applyFont="0" applyFill="0" applyBorder="0" applyAlignment="0" applyProtection="0"/>
    <xf numFmtId="37" fontId="46" fillId="0" borderId="0"/>
    <xf numFmtId="213" fontId="19" fillId="0" borderId="0"/>
    <xf numFmtId="214" fontId="47" fillId="0" borderId="0"/>
    <xf numFmtId="0" fontId="47" fillId="0" borderId="0"/>
    <xf numFmtId="215" fontId="47" fillId="0" borderId="0">
      <alignment horizontal="right"/>
    </xf>
    <xf numFmtId="0" fontId="16" fillId="0" borderId="0"/>
    <xf numFmtId="0" fontId="16" fillId="0" borderId="0"/>
    <xf numFmtId="0" fontId="101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02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4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04" fillId="0" borderId="0"/>
    <xf numFmtId="0" fontId="16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104" fillId="0" borderId="0"/>
    <xf numFmtId="0" fontId="101" fillId="0" borderId="0"/>
    <xf numFmtId="0" fontId="49" fillId="0" borderId="0"/>
    <xf numFmtId="0" fontId="49" fillId="0" borderId="0"/>
    <xf numFmtId="0" fontId="48" fillId="0" borderId="0"/>
    <xf numFmtId="0" fontId="103" fillId="0" borderId="0"/>
    <xf numFmtId="0" fontId="48" fillId="0" borderId="0"/>
    <xf numFmtId="0" fontId="19" fillId="0" borderId="0"/>
    <xf numFmtId="0" fontId="50" fillId="0" borderId="0"/>
    <xf numFmtId="0" fontId="49" fillId="0" borderId="0"/>
    <xf numFmtId="0" fontId="16" fillId="0" borderId="0"/>
    <xf numFmtId="0" fontId="16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03" fillId="0" borderId="0"/>
    <xf numFmtId="0" fontId="19" fillId="0" borderId="0"/>
    <xf numFmtId="0" fontId="30" fillId="0" borderId="0" applyFill="0" applyBorder="0">
      <protection locked="0"/>
    </xf>
    <xf numFmtId="0" fontId="2" fillId="0" borderId="0"/>
    <xf numFmtId="0" fontId="14" fillId="0" borderId="0"/>
    <xf numFmtId="0" fontId="14" fillId="0" borderId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38" fontId="38" fillId="0" borderId="0"/>
    <xf numFmtId="0" fontId="19" fillId="31" borderId="6"/>
    <xf numFmtId="40" fontId="51" fillId="28" borderId="0">
      <alignment horizontal="right"/>
    </xf>
    <xf numFmtId="0" fontId="52" fillId="30" borderId="0">
      <alignment horizontal="center"/>
    </xf>
    <xf numFmtId="0" fontId="24" fillId="39" borderId="19"/>
    <xf numFmtId="0" fontId="53" fillId="26" borderId="0" applyBorder="0">
      <alignment horizontal="centerContinuous"/>
    </xf>
    <xf numFmtId="0" fontId="54" fillId="39" borderId="0" applyBorder="0">
      <alignment horizontal="centerContinuous"/>
    </xf>
    <xf numFmtId="0" fontId="19" fillId="0" borderId="0" applyFill="0" applyBorder="0">
      <protection locked="0"/>
    </xf>
    <xf numFmtId="10" fontId="19" fillId="0" borderId="0" applyFont="0" applyFill="0" applyBorder="0" applyAlignment="0" applyProtection="0"/>
    <xf numFmtId="216" fontId="19" fillId="0" borderId="0" applyFill="0" applyBorder="0">
      <protection locked="0"/>
    </xf>
    <xf numFmtId="10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7" fillId="0" borderId="20">
      <alignment horizontal="center"/>
    </xf>
    <xf numFmtId="3" fontId="56" fillId="0" borderId="0" applyFont="0" applyFill="0" applyBorder="0" applyAlignment="0" applyProtection="0"/>
    <xf numFmtId="0" fontId="56" fillId="40" borderId="0" applyNumberFormat="0" applyFont="0" applyBorder="0" applyAlignment="0" applyProtection="0"/>
    <xf numFmtId="0" fontId="58" fillId="0" borderId="0" applyNumberFormat="0" applyFill="0" applyBorder="0" applyAlignment="0" applyProtection="0"/>
    <xf numFmtId="217" fontId="19" fillId="0" borderId="0"/>
    <xf numFmtId="0" fontId="59" fillId="0" borderId="0"/>
    <xf numFmtId="0" fontId="31" fillId="26" borderId="0"/>
    <xf numFmtId="0" fontId="60" fillId="0" borderId="0">
      <alignment vertical="center"/>
    </xf>
    <xf numFmtId="197" fontId="45" fillId="41" borderId="21" applyProtection="0">
      <alignment horizontal="center"/>
      <protection hidden="1"/>
    </xf>
    <xf numFmtId="4" fontId="61" fillId="42" borderId="22" applyNumberFormat="0" applyProtection="0">
      <alignment vertical="center"/>
    </xf>
    <xf numFmtId="4" fontId="62" fillId="42" borderId="23" applyNumberFormat="0" applyProtection="0">
      <alignment vertical="center"/>
    </xf>
    <xf numFmtId="4" fontId="61" fillId="37" borderId="22" applyNumberFormat="0" applyProtection="0">
      <alignment horizontal="left" vertical="center" indent="1"/>
    </xf>
    <xf numFmtId="4" fontId="63" fillId="42" borderId="18" applyNumberFormat="0" applyProtection="0">
      <alignment horizontal="left" vertical="center" indent="1"/>
    </xf>
    <xf numFmtId="4" fontId="64" fillId="2" borderId="24" applyNumberFormat="0" applyProtection="0">
      <alignment horizontal="left" vertical="center" indent="1"/>
    </xf>
    <xf numFmtId="4" fontId="65" fillId="43" borderId="23" applyNumberFormat="0" applyProtection="0">
      <alignment horizontal="right" vertical="center"/>
    </xf>
    <xf numFmtId="4" fontId="65" fillId="44" borderId="23" applyNumberFormat="0" applyProtection="0">
      <alignment horizontal="right" vertical="center"/>
    </xf>
    <xf numFmtId="4" fontId="65" fillId="34" borderId="23" applyNumberFormat="0" applyProtection="0">
      <alignment horizontal="right" vertical="center"/>
    </xf>
    <xf numFmtId="4" fontId="65" fillId="45" borderId="23" applyNumberFormat="0" applyProtection="0">
      <alignment horizontal="right" vertical="center"/>
    </xf>
    <xf numFmtId="4" fontId="65" fillId="46" borderId="23" applyNumberFormat="0" applyProtection="0">
      <alignment horizontal="right" vertical="center"/>
    </xf>
    <xf numFmtId="4" fontId="65" fillId="47" borderId="23" applyNumberFormat="0" applyProtection="0">
      <alignment horizontal="right" vertical="center"/>
    </xf>
    <xf numFmtId="4" fontId="65" fillId="48" borderId="23" applyNumberFormat="0" applyProtection="0">
      <alignment horizontal="right" vertical="center"/>
    </xf>
    <xf numFmtId="4" fontId="65" fillId="49" borderId="23" applyNumberFormat="0" applyProtection="0">
      <alignment horizontal="right" vertical="center"/>
    </xf>
    <xf numFmtId="4" fontId="65" fillId="50" borderId="23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4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5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6" fillId="54" borderId="26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4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5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31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6" borderId="18" applyNumberFormat="0" applyProtection="0">
      <alignment horizontal="left" vertical="center" indent="1"/>
    </xf>
    <xf numFmtId="4" fontId="65" fillId="57" borderId="23" applyNumberFormat="0" applyProtection="0">
      <alignment vertical="center"/>
    </xf>
    <xf numFmtId="4" fontId="68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9" fillId="0" borderId="0" applyNumberFormat="0" applyProtection="0">
      <alignment horizontal="right" vertical="center"/>
    </xf>
    <xf numFmtId="4" fontId="67" fillId="0" borderId="0" applyNumberFormat="0" applyProtection="0">
      <alignment horizontal="right" vertical="center"/>
    </xf>
    <xf numFmtId="0" fontId="67" fillId="0" borderId="0" applyNumberFormat="0" applyProtection="0">
      <alignment horizontal="left" vertical="center" indent="1"/>
    </xf>
    <xf numFmtId="0" fontId="70" fillId="58" borderId="0" applyNumberFormat="0" applyProtection="0">
      <alignment horizontal="center" vertical="center" wrapText="1"/>
    </xf>
    <xf numFmtId="4" fontId="71" fillId="59" borderId="27" applyNumberFormat="0" applyProtection="0">
      <alignment horizontal="left" vertical="center" indent="1"/>
    </xf>
    <xf numFmtId="4" fontId="72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3" fillId="61" borderId="0"/>
    <xf numFmtId="0" fontId="74" fillId="61" borderId="0"/>
    <xf numFmtId="218" fontId="19" fillId="0" borderId="0" applyFont="0" applyFill="0" applyBorder="0" applyAlignment="0" applyProtection="0"/>
    <xf numFmtId="0" fontId="19" fillId="0" borderId="29" quotePrefix="1">
      <alignment horizontal="justify" vertical="justify" textRotation="127" wrapText="1" justifyLastLine="1"/>
      <protection hidden="1"/>
    </xf>
    <xf numFmtId="207" fontId="19" fillId="0" borderId="0"/>
    <xf numFmtId="0" fontId="50" fillId="0" borderId="0"/>
    <xf numFmtId="0" fontId="50" fillId="0" borderId="0"/>
    <xf numFmtId="197" fontId="19" fillId="0" borderId="30" applyAlignment="0">
      <alignment horizontal="center"/>
    </xf>
    <xf numFmtId="197" fontId="75" fillId="0" borderId="30" applyFill="0" applyAlignment="0" applyProtection="0"/>
    <xf numFmtId="0" fontId="76" fillId="0" borderId="0" applyFill="0" applyBorder="0" applyAlignment="0"/>
    <xf numFmtId="0" fontId="45" fillId="61" borderId="14">
      <alignment horizontal="center" vertical="center"/>
    </xf>
    <xf numFmtId="0" fontId="19" fillId="47" borderId="0" applyNumberFormat="0" applyFont="0" applyBorder="0" applyAlignment="0" applyProtection="0"/>
    <xf numFmtId="40" fontId="3" fillId="0" borderId="0"/>
    <xf numFmtId="191" fontId="75" fillId="0" borderId="10" applyFill="0"/>
    <xf numFmtId="191" fontId="75" fillId="0" borderId="30" applyFill="0"/>
    <xf numFmtId="191" fontId="19" fillId="0" borderId="10" applyFill="0"/>
    <xf numFmtId="191" fontId="19" fillId="0" borderId="30" applyFill="0"/>
    <xf numFmtId="0" fontId="19" fillId="0" borderId="32" applyNumberFormat="0" applyFont="0" applyFill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77" fillId="0" borderId="0" applyNumberFormat="0"/>
    <xf numFmtId="0" fontId="30" fillId="0" borderId="33" applyNumberFormat="0" applyFill="0" applyBorder="0" applyAlignment="0">
      <protection locked="0"/>
    </xf>
    <xf numFmtId="0" fontId="50" fillId="0" borderId="0"/>
    <xf numFmtId="219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0" fontId="58" fillId="0" borderId="0" applyNumberFormat="0" applyFill="0" applyBorder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9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19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21" fontId="97" fillId="0" borderId="0"/>
    <xf numFmtId="0" fontId="1" fillId="0" borderId="0"/>
  </cellStyleXfs>
  <cellXfs count="165">
    <xf numFmtId="0" fontId="0" fillId="0" borderId="0" xfId="0"/>
    <xf numFmtId="0" fontId="2" fillId="0" borderId="0" xfId="273" applyAlignment="1">
      <alignment vertical="center"/>
    </xf>
    <xf numFmtId="49" fontId="11" fillId="0" borderId="0" xfId="273" applyNumberFormat="1" applyFont="1" applyAlignment="1">
      <alignment horizontal="left" vertical="center"/>
    </xf>
    <xf numFmtId="0" fontId="11" fillId="0" borderId="0" xfId="286" applyFont="1" applyAlignment="1">
      <alignment vertical="center"/>
    </xf>
    <xf numFmtId="49" fontId="17" fillId="0" borderId="0" xfId="273" applyNumberFormat="1" applyFont="1" applyAlignment="1">
      <alignment horizontal="left" vertical="center"/>
    </xf>
    <xf numFmtId="0" fontId="3" fillId="0" borderId="0" xfId="286" applyFont="1" applyAlignment="1">
      <alignment vertical="center"/>
    </xf>
    <xf numFmtId="0" fontId="4" fillId="0" borderId="0" xfId="286" applyFont="1" applyAlignment="1">
      <alignment horizontal="centerContinuous" vertical="center"/>
    </xf>
    <xf numFmtId="0" fontId="2" fillId="0" borderId="0" xfId="286" applyFont="1" applyAlignment="1">
      <alignment vertical="center"/>
    </xf>
    <xf numFmtId="0" fontId="3" fillId="0" borderId="0" xfId="286" applyFont="1" applyAlignment="1">
      <alignment horizontal="centerContinuous" vertical="center"/>
    </xf>
    <xf numFmtId="0" fontId="3" fillId="0" borderId="0" xfId="286" applyFont="1" applyAlignment="1">
      <alignment horizontal="right" vertical="center"/>
    </xf>
    <xf numFmtId="0" fontId="3" fillId="0" borderId="0" xfId="273" applyFont="1" applyAlignment="1">
      <alignment horizontal="center" vertical="center"/>
    </xf>
    <xf numFmtId="0" fontId="5" fillId="0" borderId="0" xfId="273" applyFont="1" applyAlignment="1">
      <alignment horizontal="center" vertical="center"/>
    </xf>
    <xf numFmtId="192" fontId="3" fillId="0" borderId="0" xfId="273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0" fontId="2" fillId="0" borderId="0" xfId="273" applyAlignment="1">
      <alignment horizontal="center" vertical="center"/>
    </xf>
    <xf numFmtId="0" fontId="106" fillId="0" borderId="0" xfId="0" applyFont="1" applyAlignment="1">
      <alignment horizontal="center" vertical="center"/>
    </xf>
    <xf numFmtId="189" fontId="2" fillId="0" borderId="0" xfId="273" applyNumberFormat="1" applyAlignment="1">
      <alignment vertical="center"/>
    </xf>
    <xf numFmtId="189" fontId="2" fillId="0" borderId="34" xfId="273" applyNumberFormat="1" applyBorder="1" applyAlignment="1">
      <alignment vertical="center"/>
    </xf>
    <xf numFmtId="189" fontId="3" fillId="0" borderId="0" xfId="273" applyNumberFormat="1" applyFont="1" applyAlignment="1">
      <alignment vertical="center"/>
    </xf>
    <xf numFmtId="49" fontId="2" fillId="0" borderId="0" xfId="273" applyNumberFormat="1" applyAlignment="1">
      <alignment horizontal="left" vertical="center"/>
    </xf>
    <xf numFmtId="189" fontId="2" fillId="0" borderId="0" xfId="39" applyNumberFormat="1" applyFont="1" applyFill="1" applyBorder="1" applyAlignment="1">
      <alignment vertical="center"/>
    </xf>
    <xf numFmtId="189" fontId="3" fillId="0" borderId="30" xfId="273" applyNumberFormat="1" applyFont="1" applyBorder="1" applyAlignment="1">
      <alignment vertical="center"/>
    </xf>
    <xf numFmtId="0" fontId="5" fillId="0" borderId="0" xfId="286" applyFont="1" applyAlignment="1">
      <alignment horizontal="center" vertical="center"/>
    </xf>
    <xf numFmtId="0" fontId="4" fillId="0" borderId="0" xfId="286" applyFont="1" applyAlignment="1">
      <alignment horizontal="center" vertical="center"/>
    </xf>
    <xf numFmtId="189" fontId="3" fillId="0" borderId="10" xfId="39" applyNumberFormat="1" applyFont="1" applyFill="1" applyBorder="1" applyAlignment="1">
      <alignment vertical="center"/>
    </xf>
    <xf numFmtId="189" fontId="3" fillId="0" borderId="0" xfId="39" applyNumberFormat="1" applyFont="1" applyFill="1" applyBorder="1" applyAlignment="1">
      <alignment vertical="center"/>
    </xf>
    <xf numFmtId="187" fontId="3" fillId="0" borderId="0" xfId="39" applyNumberFormat="1" applyFont="1" applyFill="1" applyBorder="1" applyAlignment="1">
      <alignment vertical="center"/>
    </xf>
    <xf numFmtId="187" fontId="2" fillId="0" borderId="0" xfId="39" applyNumberFormat="1" applyFont="1" applyFill="1" applyBorder="1" applyAlignment="1">
      <alignment vertical="center"/>
    </xf>
    <xf numFmtId="0" fontId="4" fillId="0" borderId="0" xfId="286" applyFont="1" applyAlignment="1">
      <alignment vertical="center"/>
    </xf>
    <xf numFmtId="189" fontId="3" fillId="0" borderId="10" xfId="32" applyNumberFormat="1" applyFont="1" applyFill="1" applyBorder="1" applyAlignment="1">
      <alignment vertical="center"/>
    </xf>
    <xf numFmtId="189" fontId="3" fillId="0" borderId="0" xfId="32" applyNumberFormat="1" applyFont="1" applyFill="1" applyBorder="1" applyAlignment="1">
      <alignment vertical="center"/>
    </xf>
    <xf numFmtId="189" fontId="3" fillId="0" borderId="34" xfId="32" applyNumberFormat="1" applyFont="1" applyFill="1" applyBorder="1" applyAlignment="1">
      <alignment vertical="center"/>
    </xf>
    <xf numFmtId="189" fontId="3" fillId="0" borderId="36" xfId="32" applyNumberFormat="1" applyFont="1" applyFill="1" applyBorder="1" applyAlignment="1">
      <alignment vertical="center"/>
    </xf>
    <xf numFmtId="189" fontId="3" fillId="0" borderId="0" xfId="286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194" fontId="2" fillId="0" borderId="0" xfId="284" applyNumberFormat="1" applyAlignment="1">
      <alignment vertical="center"/>
    </xf>
    <xf numFmtId="189" fontId="2" fillId="0" borderId="0" xfId="286" applyNumberFormat="1" applyFont="1" applyAlignment="1">
      <alignment vertical="center"/>
    </xf>
    <xf numFmtId="189" fontId="2" fillId="0" borderId="0" xfId="286" applyNumberFormat="1" applyFont="1" applyAlignment="1">
      <alignment horizontal="center" vertical="center"/>
    </xf>
    <xf numFmtId="0" fontId="2" fillId="0" borderId="0" xfId="194" applyFont="1" applyAlignment="1">
      <alignment horizontal="left" vertical="center"/>
    </xf>
    <xf numFmtId="194" fontId="3" fillId="0" borderId="0" xfId="284" applyNumberFormat="1" applyFont="1" applyAlignment="1">
      <alignment vertical="center"/>
    </xf>
    <xf numFmtId="189" fontId="3" fillId="0" borderId="35" xfId="286" applyNumberFormat="1" applyFont="1" applyBorder="1" applyAlignment="1">
      <alignment vertical="center"/>
    </xf>
    <xf numFmtId="191" fontId="3" fillId="0" borderId="0" xfId="273" applyNumberFormat="1" applyFont="1" applyAlignment="1">
      <alignment vertical="center"/>
    </xf>
    <xf numFmtId="187" fontId="3" fillId="0" borderId="36" xfId="286" applyNumberFormat="1" applyFont="1" applyBorder="1" applyAlignment="1">
      <alignment vertical="center"/>
    </xf>
    <xf numFmtId="187" fontId="3" fillId="0" borderId="0" xfId="286" applyNumberFormat="1" applyFont="1" applyAlignment="1">
      <alignment vertical="center"/>
    </xf>
    <xf numFmtId="0" fontId="2" fillId="0" borderId="0" xfId="286" applyFont="1" applyAlignment="1">
      <alignment horizontal="center" vertical="center"/>
    </xf>
    <xf numFmtId="0" fontId="4" fillId="0" borderId="0" xfId="273" applyFont="1" applyAlignment="1">
      <alignment horizontal="center" vertical="center"/>
    </xf>
    <xf numFmtId="0" fontId="13" fillId="0" borderId="0" xfId="286" applyFont="1" applyAlignment="1">
      <alignment horizontal="center" vertical="center"/>
    </xf>
    <xf numFmtId="0" fontId="3" fillId="0" borderId="0" xfId="273" applyFont="1" applyAlignment="1">
      <alignment horizontal="left" vertical="center"/>
    </xf>
    <xf numFmtId="0" fontId="106" fillId="0" borderId="0" xfId="0" applyFont="1" applyAlignment="1">
      <alignment vertical="center"/>
    </xf>
    <xf numFmtId="189" fontId="2" fillId="0" borderId="0" xfId="32" applyNumberFormat="1" applyFont="1" applyFill="1" applyAlignment="1">
      <alignment vertical="center"/>
    </xf>
    <xf numFmtId="189" fontId="100" fillId="0" borderId="0" xfId="32" applyNumberFormat="1" applyFont="1" applyFill="1" applyAlignment="1">
      <alignment vertical="center"/>
    </xf>
    <xf numFmtId="189" fontId="2" fillId="0" borderId="0" xfId="32" applyNumberFormat="1" applyFont="1" applyFill="1" applyAlignment="1">
      <alignment horizontal="center" vertical="center"/>
    </xf>
    <xf numFmtId="187" fontId="2" fillId="0" borderId="0" xfId="120" applyFont="1" applyFill="1" applyAlignment="1">
      <alignment vertical="center"/>
    </xf>
    <xf numFmtId="189" fontId="2" fillId="0" borderId="0" xfId="120" applyNumberFormat="1" applyFont="1" applyFill="1" applyAlignment="1">
      <alignment vertical="center"/>
    </xf>
    <xf numFmtId="187" fontId="8" fillId="0" borderId="0" xfId="120" applyFont="1" applyFill="1" applyAlignment="1">
      <alignment vertical="center"/>
    </xf>
    <xf numFmtId="0" fontId="2" fillId="0" borderId="0" xfId="285" applyFont="1" applyAlignment="1">
      <alignment vertical="center"/>
    </xf>
    <xf numFmtId="0" fontId="105" fillId="0" borderId="0" xfId="0" applyFont="1" applyAlignment="1">
      <alignment vertical="center"/>
    </xf>
    <xf numFmtId="0" fontId="3" fillId="0" borderId="0" xfId="285" applyFont="1" applyAlignment="1">
      <alignment vertical="center"/>
    </xf>
    <xf numFmtId="0" fontId="3" fillId="0" borderId="0" xfId="285" applyFont="1" applyAlignment="1">
      <alignment horizontal="center" vertical="center"/>
    </xf>
    <xf numFmtId="0" fontId="2" fillId="0" borderId="0" xfId="285" applyFont="1" applyAlignment="1">
      <alignment horizontal="center" vertical="center"/>
    </xf>
    <xf numFmtId="0" fontId="2" fillId="0" borderId="0" xfId="285" applyFont="1" applyAlignment="1">
      <alignment horizontal="right" vertical="center"/>
    </xf>
    <xf numFmtId="0" fontId="5" fillId="0" borderId="0" xfId="285" applyFont="1" applyAlignment="1">
      <alignment horizontal="center" vertical="center"/>
    </xf>
    <xf numFmtId="0" fontId="109" fillId="0" borderId="0" xfId="0" applyFont="1" applyAlignment="1">
      <alignment vertical="center"/>
    </xf>
    <xf numFmtId="189" fontId="3" fillId="0" borderId="0" xfId="285" applyNumberFormat="1" applyFont="1" applyAlignment="1">
      <alignment vertical="center"/>
    </xf>
    <xf numFmtId="189" fontId="2" fillId="0" borderId="0" xfId="285" applyNumberFormat="1" applyFont="1" applyAlignment="1">
      <alignment vertical="center"/>
    </xf>
    <xf numFmtId="187" fontId="3" fillId="0" borderId="10" xfId="32" applyFont="1" applyFill="1" applyBorder="1" applyAlignment="1">
      <alignment vertical="center"/>
    </xf>
    <xf numFmtId="187" fontId="3" fillId="0" borderId="0" xfId="32" applyFont="1" applyFill="1" applyBorder="1" applyAlignment="1">
      <alignment vertical="center"/>
    </xf>
    <xf numFmtId="0" fontId="4" fillId="0" borderId="0" xfId="285" applyFont="1" applyAlignment="1">
      <alignment vertical="center"/>
    </xf>
    <xf numFmtId="0" fontId="10" fillId="0" borderId="0" xfId="285" applyFont="1" applyAlignment="1">
      <alignment vertical="center"/>
    </xf>
    <xf numFmtId="189" fontId="3" fillId="0" borderId="10" xfId="285" applyNumberFormat="1" applyFont="1" applyBorder="1" applyAlignment="1">
      <alignment vertical="center"/>
    </xf>
    <xf numFmtId="0" fontId="11" fillId="0" borderId="0" xfId="285" applyFont="1" applyAlignment="1">
      <alignment vertical="center"/>
    </xf>
    <xf numFmtId="0" fontId="3" fillId="0" borderId="0" xfId="285" applyFont="1" applyAlignment="1">
      <alignment horizontal="left" vertical="center"/>
    </xf>
    <xf numFmtId="0" fontId="4" fillId="0" borderId="0" xfId="285" applyFont="1" applyAlignment="1">
      <alignment horizontal="centerContinuous" vertical="center"/>
    </xf>
    <xf numFmtId="0" fontId="3" fillId="0" borderId="0" xfId="285" applyFont="1" applyAlignment="1">
      <alignment horizontal="centerContinuous" vertical="center"/>
    </xf>
    <xf numFmtId="0" fontId="98" fillId="0" borderId="0" xfId="285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285" applyFont="1" applyAlignment="1">
      <alignment horizontal="center" vertical="center"/>
    </xf>
    <xf numFmtId="189" fontId="2" fillId="0" borderId="0" xfId="120" applyNumberFormat="1" applyFont="1" applyFill="1" applyAlignment="1">
      <alignment horizontal="center" vertical="center"/>
    </xf>
    <xf numFmtId="0" fontId="99" fillId="0" borderId="0" xfId="285" applyFont="1" applyAlignment="1">
      <alignment horizontal="center" vertical="center"/>
    </xf>
    <xf numFmtId="0" fontId="2" fillId="0" borderId="0" xfId="285" applyFont="1" applyAlignment="1">
      <alignment horizontal="centerContinuous" vertical="center"/>
    </xf>
    <xf numFmtId="0" fontId="5" fillId="0" borderId="0" xfId="273" applyFont="1" applyAlignment="1">
      <alignment vertical="center"/>
    </xf>
    <xf numFmtId="189" fontId="2" fillId="0" borderId="0" xfId="285" applyNumberFormat="1" applyFont="1" applyAlignment="1">
      <alignment horizontal="center" vertical="center"/>
    </xf>
    <xf numFmtId="189" fontId="2" fillId="0" borderId="0" xfId="120" applyNumberFormat="1" applyFont="1" applyFill="1" applyBorder="1" applyAlignment="1">
      <alignment vertical="center"/>
    </xf>
    <xf numFmtId="189" fontId="2" fillId="0" borderId="30" xfId="120" applyNumberFormat="1" applyFont="1" applyFill="1" applyBorder="1" applyAlignment="1">
      <alignment vertical="center"/>
    </xf>
    <xf numFmtId="0" fontId="108" fillId="0" borderId="0" xfId="285" applyFont="1" applyAlignment="1">
      <alignment vertical="center"/>
    </xf>
    <xf numFmtId="189" fontId="2" fillId="0" borderId="34" xfId="120" applyNumberFormat="1" applyFont="1" applyFill="1" applyBorder="1" applyAlignment="1">
      <alignment vertical="center"/>
    </xf>
    <xf numFmtId="0" fontId="4" fillId="0" borderId="0" xfId="285" applyFont="1" applyAlignment="1">
      <alignment horizontal="center" vertical="center"/>
    </xf>
    <xf numFmtId="189" fontId="3" fillId="0" borderId="10" xfId="120" applyNumberFormat="1" applyFont="1" applyFill="1" applyBorder="1" applyAlignment="1">
      <alignment horizontal="right" vertical="center"/>
    </xf>
    <xf numFmtId="189" fontId="3" fillId="0" borderId="0" xfId="120" applyNumberFormat="1" applyFont="1" applyFill="1" applyBorder="1" applyAlignment="1">
      <alignment horizontal="right" vertical="center"/>
    </xf>
    <xf numFmtId="190" fontId="2" fillId="0" borderId="0" xfId="285" applyNumberFormat="1" applyFont="1" applyAlignment="1">
      <alignment vertical="center"/>
    </xf>
    <xf numFmtId="190" fontId="2" fillId="0" borderId="0" xfId="285" applyNumberFormat="1" applyFont="1" applyAlignment="1">
      <alignment horizontal="center" vertical="center"/>
    </xf>
    <xf numFmtId="3" fontId="5" fillId="0" borderId="0" xfId="285" applyNumberFormat="1" applyFont="1" applyAlignment="1">
      <alignment horizontal="center" vertical="center"/>
    </xf>
    <xf numFmtId="189" fontId="3" fillId="0" borderId="0" xfId="285" applyNumberFormat="1" applyFont="1" applyAlignment="1">
      <alignment horizontal="right" vertical="center"/>
    </xf>
    <xf numFmtId="191" fontId="2" fillId="0" borderId="0" xfId="273" applyNumberFormat="1" applyAlignment="1">
      <alignment horizontal="left" vertical="center"/>
    </xf>
    <xf numFmtId="189" fontId="3" fillId="0" borderId="10" xfId="120" applyNumberFormat="1" applyFont="1" applyFill="1" applyBorder="1" applyAlignment="1">
      <alignment vertical="center"/>
    </xf>
    <xf numFmtId="189" fontId="2" fillId="0" borderId="0" xfId="109" applyNumberFormat="1" applyFont="1" applyFill="1" applyAlignment="1">
      <alignment vertical="center"/>
    </xf>
    <xf numFmtId="189" fontId="3" fillId="0" borderId="30" xfId="120" applyNumberFormat="1" applyFont="1" applyFill="1" applyBorder="1" applyAlignment="1">
      <alignment vertical="center"/>
    </xf>
    <xf numFmtId="189" fontId="3" fillId="0" borderId="35" xfId="120" applyNumberFormat="1" applyFont="1" applyFill="1" applyBorder="1" applyAlignment="1">
      <alignment vertical="center"/>
    </xf>
    <xf numFmtId="187" fontId="2" fillId="0" borderId="0" xfId="32" applyFont="1" applyFill="1" applyAlignment="1">
      <alignment vertical="center"/>
    </xf>
    <xf numFmtId="0" fontId="107" fillId="0" borderId="0" xfId="0" applyFont="1" applyAlignment="1">
      <alignment vertical="center"/>
    </xf>
    <xf numFmtId="0" fontId="17" fillId="0" borderId="0" xfId="273" applyFont="1" applyAlignment="1">
      <alignment vertical="center"/>
    </xf>
    <xf numFmtId="189" fontId="3" fillId="0" borderId="0" xfId="32" applyNumberFormat="1" applyFont="1" applyFill="1" applyAlignment="1">
      <alignment vertical="center"/>
    </xf>
    <xf numFmtId="0" fontId="2" fillId="0" borderId="0" xfId="273" applyAlignment="1">
      <alignment horizontal="left" vertical="center"/>
    </xf>
    <xf numFmtId="0" fontId="11" fillId="0" borderId="0" xfId="273" applyFont="1" applyAlignment="1">
      <alignment vertical="center"/>
    </xf>
    <xf numFmtId="0" fontId="3" fillId="0" borderId="0" xfId="273" applyFont="1" applyAlignment="1">
      <alignment vertical="center"/>
    </xf>
    <xf numFmtId="49" fontId="2" fillId="0" borderId="0" xfId="273" applyNumberFormat="1" applyAlignment="1">
      <alignment horizontal="center" vertical="center"/>
    </xf>
    <xf numFmtId="0" fontId="4" fillId="0" borderId="0" xfId="273" applyFont="1" applyAlignment="1">
      <alignment vertical="center"/>
    </xf>
    <xf numFmtId="189" fontId="8" fillId="0" borderId="0" xfId="273" applyNumberFormat="1" applyFont="1" applyAlignment="1">
      <alignment vertical="center"/>
    </xf>
    <xf numFmtId="191" fontId="3" fillId="0" borderId="0" xfId="246" applyNumberFormat="1" applyFont="1" applyAlignment="1">
      <alignment vertical="center"/>
    </xf>
    <xf numFmtId="0" fontId="108" fillId="0" borderId="0" xfId="273" applyFont="1" applyAlignment="1">
      <alignment vertical="center"/>
    </xf>
    <xf numFmtId="189" fontId="3" fillId="0" borderId="10" xfId="273" applyNumberFormat="1" applyFont="1" applyBorder="1" applyAlignment="1">
      <alignment vertical="center"/>
    </xf>
    <xf numFmtId="0" fontId="12" fillId="0" borderId="0" xfId="273" applyFont="1" applyAlignment="1">
      <alignment horizontal="center" vertical="center"/>
    </xf>
    <xf numFmtId="189" fontId="3" fillId="0" borderId="10" xfId="273" applyNumberFormat="1" applyFont="1" applyBorder="1" applyAlignment="1">
      <alignment horizontal="right" vertical="center"/>
    </xf>
    <xf numFmtId="189" fontId="3" fillId="0" borderId="0" xfId="273" applyNumberFormat="1" applyFont="1" applyAlignment="1">
      <alignment horizontal="right" vertical="center"/>
    </xf>
    <xf numFmtId="189" fontId="3" fillId="0" borderId="34" xfId="273" applyNumberFormat="1" applyFont="1" applyBorder="1" applyAlignment="1">
      <alignment vertical="center"/>
    </xf>
    <xf numFmtId="0" fontId="2" fillId="0" borderId="0" xfId="273" applyAlignment="1">
      <alignment vertical="center" wrapText="1"/>
    </xf>
    <xf numFmtId="189" fontId="2" fillId="0" borderId="36" xfId="273" applyNumberFormat="1" applyBorder="1" applyAlignment="1">
      <alignment vertical="center"/>
    </xf>
    <xf numFmtId="49" fontId="3" fillId="0" borderId="0" xfId="273" applyNumberFormat="1" applyFont="1" applyAlignment="1">
      <alignment horizontal="left" vertical="center"/>
    </xf>
    <xf numFmtId="189" fontId="3" fillId="0" borderId="36" xfId="273" applyNumberFormat="1" applyFont="1" applyBorder="1" applyAlignment="1">
      <alignment vertical="center"/>
    </xf>
    <xf numFmtId="188" fontId="106" fillId="0" borderId="0" xfId="0" quotePrefix="1" applyNumberFormat="1" applyFont="1" applyAlignment="1">
      <alignment horizontal="center" vertical="center"/>
    </xf>
    <xf numFmtId="189" fontId="48" fillId="0" borderId="0" xfId="32" applyNumberFormat="1" applyFont="1" applyFill="1" applyAlignment="1"/>
    <xf numFmtId="189" fontId="48" fillId="0" borderId="0" xfId="32" applyNumberFormat="1" applyFont="1" applyFill="1" applyBorder="1" applyAlignment="1"/>
    <xf numFmtId="187" fontId="2" fillId="0" borderId="0" xfId="32" applyFont="1" applyFill="1" applyBorder="1" applyAlignment="1">
      <alignment vertical="center"/>
    </xf>
    <xf numFmtId="0" fontId="3" fillId="0" borderId="0" xfId="0" applyFont="1"/>
    <xf numFmtId="0" fontId="3" fillId="0" borderId="0" xfId="285" applyFont="1"/>
    <xf numFmtId="0" fontId="4" fillId="0" borderId="0" xfId="0" applyFont="1"/>
    <xf numFmtId="0" fontId="4" fillId="0" borderId="0" xfId="285" applyFont="1"/>
    <xf numFmtId="0" fontId="2" fillId="0" borderId="0" xfId="285" applyFont="1"/>
    <xf numFmtId="0" fontId="2" fillId="0" borderId="0" xfId="0" applyFont="1"/>
    <xf numFmtId="187" fontId="3" fillId="0" borderId="0" xfId="32" applyFont="1" applyFill="1" applyAlignment="1">
      <alignment vertical="center"/>
    </xf>
    <xf numFmtId="187" fontId="2" fillId="0" borderId="0" xfId="32" applyFont="1" applyAlignment="1">
      <alignment horizontal="center" vertical="center"/>
    </xf>
    <xf numFmtId="189" fontId="2" fillId="0" borderId="0" xfId="32" applyNumberFormat="1" applyFont="1" applyAlignment="1">
      <alignment horizontal="center" vertical="center"/>
    </xf>
    <xf numFmtId="189" fontId="2" fillId="0" borderId="0" xfId="32" applyNumberFormat="1" applyFont="1" applyFill="1" applyBorder="1" applyAlignment="1">
      <alignment vertical="center"/>
    </xf>
    <xf numFmtId="189" fontId="3" fillId="0" borderId="34" xfId="285" applyNumberFormat="1" applyFont="1" applyBorder="1" applyAlignment="1">
      <alignment vertical="center"/>
    </xf>
    <xf numFmtId="0" fontId="110" fillId="0" borderId="0" xfId="469" applyFont="1"/>
    <xf numFmtId="0" fontId="48" fillId="0" borderId="0" xfId="285" applyFont="1"/>
    <xf numFmtId="0" fontId="111" fillId="0" borderId="0" xfId="285" applyFont="1" applyAlignment="1">
      <alignment horizontal="center"/>
    </xf>
    <xf numFmtId="0" fontId="48" fillId="0" borderId="0" xfId="285" applyFont="1" applyAlignment="1">
      <alignment horizontal="center"/>
    </xf>
    <xf numFmtId="189" fontId="48" fillId="0" borderId="0" xfId="285" applyNumberFormat="1" applyFont="1"/>
    <xf numFmtId="0" fontId="112" fillId="0" borderId="0" xfId="469" applyFont="1"/>
    <xf numFmtId="189" fontId="113" fillId="0" borderId="0" xfId="285" applyNumberFormat="1" applyFont="1" applyAlignment="1">
      <alignment horizontal="center"/>
    </xf>
    <xf numFmtId="189" fontId="48" fillId="0" borderId="0" xfId="285" applyNumberFormat="1" applyFont="1" applyAlignment="1">
      <alignment horizontal="center"/>
    </xf>
    <xf numFmtId="191" fontId="2" fillId="0" borderId="0" xfId="264" applyNumberFormat="1" applyFont="1" applyAlignment="1">
      <alignment horizontal="left" vertical="center"/>
    </xf>
    <xf numFmtId="189" fontId="3" fillId="0" borderId="30" xfId="285" applyNumberFormat="1" applyFont="1" applyBorder="1" applyAlignment="1">
      <alignment vertical="center"/>
    </xf>
    <xf numFmtId="189" fontId="3" fillId="0" borderId="35" xfId="285" applyNumberFormat="1" applyFont="1" applyBorder="1" applyAlignment="1">
      <alignment vertical="center"/>
    </xf>
    <xf numFmtId="0" fontId="5" fillId="0" borderId="0" xfId="273" quotePrefix="1" applyFont="1" applyAlignment="1">
      <alignment vertical="center"/>
    </xf>
    <xf numFmtId="0" fontId="5" fillId="0" borderId="0" xfId="273" applyFont="1" applyAlignment="1">
      <alignment vertical="center" wrapText="1"/>
    </xf>
    <xf numFmtId="187" fontId="2" fillId="0" borderId="0" xfId="32" applyFont="1" applyAlignment="1">
      <alignment vertical="center"/>
    </xf>
    <xf numFmtId="189" fontId="2" fillId="0" borderId="0" xfId="32" applyNumberFormat="1" applyFont="1" applyFill="1" applyBorder="1" applyAlignment="1"/>
    <xf numFmtId="189" fontId="2" fillId="0" borderId="0" xfId="32" applyNumberFormat="1" applyFont="1" applyFill="1" applyAlignment="1"/>
    <xf numFmtId="0" fontId="109" fillId="0" borderId="0" xfId="0" applyFont="1" applyAlignment="1">
      <alignment horizontal="center" vertical="center"/>
    </xf>
    <xf numFmtId="0" fontId="2" fillId="0" borderId="0" xfId="273" applyAlignment="1">
      <alignment horizontal="left" vertical="center"/>
    </xf>
    <xf numFmtId="0" fontId="3" fillId="0" borderId="0" xfId="273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6" fontId="2" fillId="0" borderId="0" xfId="0" quotePrefix="1" applyNumberFormat="1" applyFont="1" applyAlignment="1">
      <alignment horizontal="center" vertical="center" wrapText="1"/>
    </xf>
    <xf numFmtId="0" fontId="106" fillId="0" borderId="34" xfId="0" applyFont="1" applyBorder="1" applyAlignment="1">
      <alignment horizontal="center" vertical="center"/>
    </xf>
    <xf numFmtId="0" fontId="17" fillId="0" borderId="0" xfId="273" applyFont="1" applyAlignment="1">
      <alignment horizontal="left" vertical="center"/>
    </xf>
    <xf numFmtId="0" fontId="107" fillId="0" borderId="0" xfId="0" applyFont="1" applyAlignment="1">
      <alignment vertical="center"/>
    </xf>
    <xf numFmtId="16" fontId="106" fillId="0" borderId="0" xfId="0" quotePrefix="1" applyNumberFormat="1" applyFont="1" applyAlignment="1">
      <alignment horizontal="center" vertical="center"/>
    </xf>
    <xf numFmtId="0" fontId="106" fillId="0" borderId="0" xfId="0" applyFont="1" applyAlignment="1">
      <alignment horizontal="center" vertical="center"/>
    </xf>
  </cellXfs>
  <cellStyles count="470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2" xfId="247" xr:uid="{00000000-0005-0000-0000-0000F7000000}"/>
    <cellStyle name="Normal 3 2 2" xfId="248" xr:uid="{00000000-0005-0000-0000-0000F8000000}"/>
    <cellStyle name="Normal 3 3" xfId="249" xr:uid="{00000000-0005-0000-0000-0000F9000000}"/>
    <cellStyle name="Normal 3 4" xfId="250" xr:uid="{00000000-0005-0000-0000-0000FA000000}"/>
    <cellStyle name="Normal 3 5" xfId="251" xr:uid="{00000000-0005-0000-0000-0000FB000000}"/>
    <cellStyle name="Normal 3 6" xfId="252" xr:uid="{00000000-0005-0000-0000-0000FC000000}"/>
    <cellStyle name="Normal 3 7" xfId="253" xr:uid="{00000000-0005-0000-0000-0000FD000000}"/>
    <cellStyle name="Normal 3 8" xfId="254" xr:uid="{00000000-0005-0000-0000-0000FE000000}"/>
    <cellStyle name="Normal 30" xfId="255" xr:uid="{00000000-0005-0000-0000-0000FF000000}"/>
    <cellStyle name="Normal 31" xfId="256" xr:uid="{00000000-0005-0000-0000-000000010000}"/>
    <cellStyle name="Normal 31 2" xfId="257" xr:uid="{00000000-0005-0000-0000-000001010000}"/>
    <cellStyle name="Normal 31 2 2" xfId="258" xr:uid="{00000000-0005-0000-0000-000002010000}"/>
    <cellStyle name="Normal 32" xfId="259" xr:uid="{00000000-0005-0000-0000-000003010000}"/>
    <cellStyle name="Normal 33" xfId="260" xr:uid="{00000000-0005-0000-0000-000004010000}"/>
    <cellStyle name="Normal 34" xfId="261" xr:uid="{00000000-0005-0000-0000-000005010000}"/>
    <cellStyle name="Normal 35 2 2" xfId="469" xr:uid="{F106DE3C-C518-4B77-A49F-526A97A70AD8}"/>
    <cellStyle name="Normal 38" xfId="262" xr:uid="{00000000-0005-0000-0000-000006010000}"/>
    <cellStyle name="Normal 39" xfId="263" xr:uid="{00000000-0005-0000-0000-000007010000}"/>
    <cellStyle name="Normal 4" xfId="264" xr:uid="{00000000-0005-0000-0000-000008010000}"/>
    <cellStyle name="Normal 4 2" xfId="265" xr:uid="{00000000-0005-0000-0000-000009010000}"/>
    <cellStyle name="Normal 4 2 2" xfId="266" xr:uid="{00000000-0005-0000-0000-00000A010000}"/>
    <cellStyle name="Normal 4 3" xfId="267" xr:uid="{00000000-0005-0000-0000-00000B010000}"/>
    <cellStyle name="Normal 4 4" xfId="268" xr:uid="{00000000-0005-0000-0000-00000C010000}"/>
    <cellStyle name="Normal 40" xfId="269" xr:uid="{00000000-0005-0000-0000-00000D010000}"/>
    <cellStyle name="Normal 5" xfId="270" xr:uid="{00000000-0005-0000-0000-00000E010000}"/>
    <cellStyle name="Normal 5 2" xfId="271" xr:uid="{00000000-0005-0000-0000-00000F010000}"/>
    <cellStyle name="Normal 5 3" xfId="272" xr:uid="{00000000-0005-0000-0000-000010010000}"/>
    <cellStyle name="Normal 6" xfId="273" xr:uid="{00000000-0005-0000-0000-000011010000}"/>
    <cellStyle name="Normal 6 2" xfId="274" xr:uid="{00000000-0005-0000-0000-000012010000}"/>
    <cellStyle name="Normal 6 3" xfId="275" xr:uid="{00000000-0005-0000-0000-000013010000}"/>
    <cellStyle name="Normal 7" xfId="276" xr:uid="{00000000-0005-0000-0000-000014010000}"/>
    <cellStyle name="Normal 7 2" xfId="277" xr:uid="{00000000-0005-0000-0000-000015010000}"/>
    <cellStyle name="Normal 8" xfId="278" xr:uid="{00000000-0005-0000-0000-000016010000}"/>
    <cellStyle name="Normal 8 2" xfId="279" xr:uid="{00000000-0005-0000-0000-000017010000}"/>
    <cellStyle name="Normal 9" xfId="280" xr:uid="{00000000-0005-0000-0000-000018010000}"/>
    <cellStyle name="Normal 9 2" xfId="281" xr:uid="{00000000-0005-0000-0000-000019010000}"/>
    <cellStyle name="Normal 9 3" xfId="282" xr:uid="{00000000-0005-0000-0000-00001A010000}"/>
    <cellStyle name="Normal U" xfId="283" xr:uid="{00000000-0005-0000-0000-00001B010000}"/>
    <cellStyle name="Normal_AMT_BCP_TFS_Q151_Final-120508" xfId="284" xr:uid="{00000000-0005-0000-0000-00001C010000}"/>
    <cellStyle name="Normal_Draft PTTCHTx 2" xfId="285" xr:uid="{00000000-0005-0000-0000-00001D010000}"/>
    <cellStyle name="Normal_Draft PTTCHTx 2_PL" xfId="286" xr:uid="{00000000-0005-0000-0000-00001E010000}"/>
    <cellStyle name="Note 2" xfId="287" xr:uid="{00000000-0005-0000-0000-00001F010000}"/>
    <cellStyle name="Note 2 2" xfId="288" xr:uid="{00000000-0005-0000-0000-000020010000}"/>
    <cellStyle name="Note 2 2 2" xfId="289" xr:uid="{00000000-0005-0000-0000-000021010000}"/>
    <cellStyle name="Note 2 3" xfId="290" xr:uid="{00000000-0005-0000-0000-000022010000}"/>
    <cellStyle name="Note 3" xfId="291" xr:uid="{00000000-0005-0000-0000-000023010000}"/>
    <cellStyle name="Note 3 2" xfId="292" xr:uid="{00000000-0005-0000-0000-000024010000}"/>
    <cellStyle name="Note 3 2 2" xfId="293" xr:uid="{00000000-0005-0000-0000-000025010000}"/>
    <cellStyle name="Note 3 3" xfId="294" xr:uid="{00000000-0005-0000-0000-000026010000}"/>
    <cellStyle name="Note 4" xfId="295" xr:uid="{00000000-0005-0000-0000-000027010000}"/>
    <cellStyle name="Note 4 2" xfId="296" xr:uid="{00000000-0005-0000-0000-000028010000}"/>
    <cellStyle name="Note 4 2 2" xfId="297" xr:uid="{00000000-0005-0000-0000-000029010000}"/>
    <cellStyle name="Note 4 3" xfId="298" xr:uid="{00000000-0005-0000-0000-00002A010000}"/>
    <cellStyle name="Note 5" xfId="299" xr:uid="{00000000-0005-0000-0000-00002B010000}"/>
    <cellStyle name="Note 5 2" xfId="300" xr:uid="{00000000-0005-0000-0000-00002C010000}"/>
    <cellStyle name="Note 5 2 2" xfId="301" xr:uid="{00000000-0005-0000-0000-00002D010000}"/>
    <cellStyle name="Note 5 3" xfId="302" xr:uid="{00000000-0005-0000-0000-00002E010000}"/>
    <cellStyle name="Note 6" xfId="303" xr:uid="{00000000-0005-0000-0000-00002F010000}"/>
    <cellStyle name="Note 6 2" xfId="304" xr:uid="{00000000-0005-0000-0000-000030010000}"/>
    <cellStyle name="Note heading" xfId="305" xr:uid="{00000000-0005-0000-0000-000031010000}"/>
    <cellStyle name="nplode" xfId="306" xr:uid="{00000000-0005-0000-0000-000032010000}"/>
    <cellStyle name="Output Amounts" xfId="307" xr:uid="{00000000-0005-0000-0000-000033010000}"/>
    <cellStyle name="OUTPUT COLUMN HEADINGS" xfId="308" xr:uid="{00000000-0005-0000-0000-000034010000}"/>
    <cellStyle name="OUTPUT LINE ITEMS" xfId="309" xr:uid="{00000000-0005-0000-0000-000035010000}"/>
    <cellStyle name="OUTPUT REPORT HEADING" xfId="310" xr:uid="{00000000-0005-0000-0000-000036010000}"/>
    <cellStyle name="OUTPUT REPORT TITLE" xfId="311" xr:uid="{00000000-0005-0000-0000-000037010000}"/>
    <cellStyle name="Percent [0] U" xfId="312" xr:uid="{00000000-0005-0000-0000-000038010000}"/>
    <cellStyle name="Percent [2]" xfId="313" xr:uid="{00000000-0005-0000-0000-000039010000}"/>
    <cellStyle name="Percent [2] U" xfId="314" xr:uid="{00000000-0005-0000-0000-00003A010000}"/>
    <cellStyle name="Percent [2]_0412 TPS 2006 Budget" xfId="315" xr:uid="{00000000-0005-0000-0000-00003B010000}"/>
    <cellStyle name="Percent 10" xfId="316" xr:uid="{00000000-0005-0000-0000-00003C010000}"/>
    <cellStyle name="Percent 11" xfId="317" xr:uid="{00000000-0005-0000-0000-00003D010000}"/>
    <cellStyle name="Percent 12" xfId="318" xr:uid="{00000000-0005-0000-0000-00003E010000}"/>
    <cellStyle name="Percent 13" xfId="319" xr:uid="{00000000-0005-0000-0000-00003F010000}"/>
    <cellStyle name="Percent 14" xfId="320" xr:uid="{00000000-0005-0000-0000-000040010000}"/>
    <cellStyle name="Percent 15" xfId="321" xr:uid="{00000000-0005-0000-0000-000041010000}"/>
    <cellStyle name="Percent 16" xfId="322" xr:uid="{00000000-0005-0000-0000-000042010000}"/>
    <cellStyle name="Percent 17" xfId="323" xr:uid="{00000000-0005-0000-0000-000043010000}"/>
    <cellStyle name="Percent 18" xfId="324" xr:uid="{00000000-0005-0000-0000-000044010000}"/>
    <cellStyle name="Percent 19" xfId="325" xr:uid="{00000000-0005-0000-0000-000045010000}"/>
    <cellStyle name="Percent 2" xfId="326" xr:uid="{00000000-0005-0000-0000-000046010000}"/>
    <cellStyle name="Percent 2 2" xfId="327" xr:uid="{00000000-0005-0000-0000-000047010000}"/>
    <cellStyle name="Percent 2 3" xfId="328" xr:uid="{00000000-0005-0000-0000-000048010000}"/>
    <cellStyle name="Percent 2 4" xfId="329" xr:uid="{00000000-0005-0000-0000-000049010000}"/>
    <cellStyle name="Percent 2 5" xfId="330" xr:uid="{00000000-0005-0000-0000-00004A010000}"/>
    <cellStyle name="Percent 2 6" xfId="331" xr:uid="{00000000-0005-0000-0000-00004B010000}"/>
    <cellStyle name="Percent 2 7" xfId="332" xr:uid="{00000000-0005-0000-0000-00004C010000}"/>
    <cellStyle name="Percent 20" xfId="333" xr:uid="{00000000-0005-0000-0000-00004D010000}"/>
    <cellStyle name="Percent 21" xfId="334" xr:uid="{00000000-0005-0000-0000-00004E010000}"/>
    <cellStyle name="Percent 22" xfId="335" xr:uid="{00000000-0005-0000-0000-00004F010000}"/>
    <cellStyle name="Percent 23" xfId="336" xr:uid="{00000000-0005-0000-0000-000050010000}"/>
    <cellStyle name="Percent 24" xfId="337" xr:uid="{00000000-0005-0000-0000-000051010000}"/>
    <cellStyle name="Percent 25" xfId="338" xr:uid="{00000000-0005-0000-0000-000052010000}"/>
    <cellStyle name="Percent 26" xfId="339" xr:uid="{00000000-0005-0000-0000-000053010000}"/>
    <cellStyle name="Percent 27" xfId="340" xr:uid="{00000000-0005-0000-0000-000054010000}"/>
    <cellStyle name="Percent 28" xfId="341" xr:uid="{00000000-0005-0000-0000-000055010000}"/>
    <cellStyle name="Percent 29" xfId="342" xr:uid="{00000000-0005-0000-0000-000056010000}"/>
    <cellStyle name="Percent 3" xfId="343" xr:uid="{00000000-0005-0000-0000-000057010000}"/>
    <cellStyle name="Percent 3 2" xfId="344" xr:uid="{00000000-0005-0000-0000-000058010000}"/>
    <cellStyle name="Percent 30" xfId="345" xr:uid="{00000000-0005-0000-0000-000059010000}"/>
    <cellStyle name="Percent 31" xfId="346" xr:uid="{00000000-0005-0000-0000-00005A010000}"/>
    <cellStyle name="Percent 37" xfId="347" xr:uid="{00000000-0005-0000-0000-00005B010000}"/>
    <cellStyle name="Percent 38" xfId="348" xr:uid="{00000000-0005-0000-0000-00005C010000}"/>
    <cellStyle name="Percent 4" xfId="349" xr:uid="{00000000-0005-0000-0000-00005D010000}"/>
    <cellStyle name="Percent 5" xfId="350" xr:uid="{00000000-0005-0000-0000-00005E010000}"/>
    <cellStyle name="Percent 6" xfId="351" xr:uid="{00000000-0005-0000-0000-00005F010000}"/>
    <cellStyle name="Percent 7" xfId="352" xr:uid="{00000000-0005-0000-0000-000060010000}"/>
    <cellStyle name="Percent 8" xfId="353" xr:uid="{00000000-0005-0000-0000-000061010000}"/>
    <cellStyle name="Percent 9" xfId="354" xr:uid="{00000000-0005-0000-0000-000062010000}"/>
    <cellStyle name="PSChar" xfId="355" xr:uid="{00000000-0005-0000-0000-000063010000}"/>
    <cellStyle name="PSDate" xfId="356" xr:uid="{00000000-0005-0000-0000-000064010000}"/>
    <cellStyle name="PSDec" xfId="357" xr:uid="{00000000-0005-0000-0000-000065010000}"/>
    <cellStyle name="PSHeading" xfId="358" xr:uid="{00000000-0005-0000-0000-000066010000}"/>
    <cellStyle name="PSInt" xfId="359" xr:uid="{00000000-0005-0000-0000-000067010000}"/>
    <cellStyle name="PSSpacer" xfId="360" xr:uid="{00000000-0005-0000-0000-000068010000}"/>
    <cellStyle name="RangeNames" xfId="361" xr:uid="{00000000-0005-0000-0000-000069010000}"/>
    <cellStyle name="Ratio" xfId="362" xr:uid="{00000000-0005-0000-0000-00006A010000}"/>
    <cellStyle name="ratio - Style2" xfId="363" xr:uid="{00000000-0005-0000-0000-00006B010000}"/>
    <cellStyle name="Reset range style to defaults" xfId="364" xr:uid="{00000000-0005-0000-0000-00006C010000}"/>
    <cellStyle name="Rothschild Normal" xfId="365" xr:uid="{00000000-0005-0000-0000-00006D010000}"/>
    <cellStyle name="RowSummary" xfId="366" xr:uid="{00000000-0005-0000-0000-00006E010000}"/>
    <cellStyle name="SAPBEXaggData" xfId="367" xr:uid="{00000000-0005-0000-0000-00006F010000}"/>
    <cellStyle name="SAPBEXaggDataEmph" xfId="368" xr:uid="{00000000-0005-0000-0000-000070010000}"/>
    <cellStyle name="SAPBEXaggItem" xfId="369" xr:uid="{00000000-0005-0000-0000-000071010000}"/>
    <cellStyle name="SAPBEXaggItemX" xfId="370" xr:uid="{00000000-0005-0000-0000-000072010000}"/>
    <cellStyle name="SAPBEXchaText" xfId="371" xr:uid="{00000000-0005-0000-0000-000073010000}"/>
    <cellStyle name="SAPBEXexcBad7" xfId="372" xr:uid="{00000000-0005-0000-0000-000074010000}"/>
    <cellStyle name="SAPBEXexcBad8" xfId="373" xr:uid="{00000000-0005-0000-0000-000075010000}"/>
    <cellStyle name="SAPBEXexcBad9" xfId="374" xr:uid="{00000000-0005-0000-0000-000076010000}"/>
    <cellStyle name="SAPBEXexcCritical4" xfId="375" xr:uid="{00000000-0005-0000-0000-000077010000}"/>
    <cellStyle name="SAPBEXexcCritical5" xfId="376" xr:uid="{00000000-0005-0000-0000-000078010000}"/>
    <cellStyle name="SAPBEXexcCritical6" xfId="377" xr:uid="{00000000-0005-0000-0000-000079010000}"/>
    <cellStyle name="SAPBEXexcGood1" xfId="378" xr:uid="{00000000-0005-0000-0000-00007A010000}"/>
    <cellStyle name="SAPBEXexcGood2" xfId="379" xr:uid="{00000000-0005-0000-0000-00007B010000}"/>
    <cellStyle name="SAPBEXexcGood3" xfId="380" xr:uid="{00000000-0005-0000-0000-00007C010000}"/>
    <cellStyle name="SAPBEXfilterDrill" xfId="381" xr:uid="{00000000-0005-0000-0000-00007D010000}"/>
    <cellStyle name="SAPBEXfilterItem" xfId="382" xr:uid="{00000000-0005-0000-0000-00007E010000}"/>
    <cellStyle name="SAPBEXfilterText" xfId="383" xr:uid="{00000000-0005-0000-0000-00007F010000}"/>
    <cellStyle name="SAPBEXformats" xfId="384" xr:uid="{00000000-0005-0000-0000-000080010000}"/>
    <cellStyle name="SAPBEXheaderItem" xfId="385" xr:uid="{00000000-0005-0000-0000-000081010000}"/>
    <cellStyle name="SAPBEXheaderText" xfId="386" xr:uid="{00000000-0005-0000-0000-000082010000}"/>
    <cellStyle name="SAPBEXHLevel0" xfId="387" xr:uid="{00000000-0005-0000-0000-000083010000}"/>
    <cellStyle name="SAPBEXHLevel0X" xfId="388" xr:uid="{00000000-0005-0000-0000-000084010000}"/>
    <cellStyle name="SAPBEXHLevel1" xfId="389" xr:uid="{00000000-0005-0000-0000-000085010000}"/>
    <cellStyle name="SAPBEXHLevel1X" xfId="390" xr:uid="{00000000-0005-0000-0000-000086010000}"/>
    <cellStyle name="SAPBEXHLevel2" xfId="391" xr:uid="{00000000-0005-0000-0000-000087010000}"/>
    <cellStyle name="SAPBEXHLevel2X" xfId="392" xr:uid="{00000000-0005-0000-0000-000088010000}"/>
    <cellStyle name="SAPBEXHLevel3" xfId="393" xr:uid="{00000000-0005-0000-0000-000089010000}"/>
    <cellStyle name="SAPBEXHLevel3X" xfId="394" xr:uid="{00000000-0005-0000-0000-00008A010000}"/>
    <cellStyle name="SAPBEXresData" xfId="395" xr:uid="{00000000-0005-0000-0000-00008B010000}"/>
    <cellStyle name="SAPBEXresDataEmph" xfId="396" xr:uid="{00000000-0005-0000-0000-00008C010000}"/>
    <cellStyle name="SAPBEXresItem" xfId="397" xr:uid="{00000000-0005-0000-0000-00008D010000}"/>
    <cellStyle name="SAPBEXresItemX" xfId="398" xr:uid="{00000000-0005-0000-0000-00008E010000}"/>
    <cellStyle name="SAPBEXstdData" xfId="399" xr:uid="{00000000-0005-0000-0000-00008F010000}"/>
    <cellStyle name="SAPBEXstdDataEmph" xfId="400" xr:uid="{00000000-0005-0000-0000-000090010000}"/>
    <cellStyle name="SAPBEXstdItem" xfId="401" xr:uid="{00000000-0005-0000-0000-000091010000}"/>
    <cellStyle name="SAPBEXstdItemX" xfId="402" xr:uid="{00000000-0005-0000-0000-000092010000}"/>
    <cellStyle name="SAPBEXtitle" xfId="403" xr:uid="{00000000-0005-0000-0000-000093010000}"/>
    <cellStyle name="SAPBEXundefined" xfId="404" xr:uid="{00000000-0005-0000-0000-000094010000}"/>
    <cellStyle name="Sensitivity" xfId="405" xr:uid="{00000000-0005-0000-0000-000095010000}"/>
    <cellStyle name="SheetHeader1" xfId="406" xr:uid="{00000000-0005-0000-0000-000096010000}"/>
    <cellStyle name="SheetHeader2" xfId="407" xr:uid="{00000000-0005-0000-0000-000097010000}"/>
    <cellStyle name="Short Date" xfId="408" xr:uid="{00000000-0005-0000-0000-000098010000}"/>
    <cellStyle name="Style 1" xfId="409" xr:uid="{00000000-0005-0000-0000-000099010000}"/>
    <cellStyle name="style1" xfId="410" xr:uid="{00000000-0005-0000-0000-00009A010000}"/>
    <cellStyle name="Style2" xfId="411" xr:uid="{00000000-0005-0000-0000-00009B010000}"/>
    <cellStyle name="Style3" xfId="412" xr:uid="{00000000-0005-0000-0000-00009C010000}"/>
    <cellStyle name="Subheading" xfId="413" xr:uid="{00000000-0005-0000-0000-00009D010000}"/>
    <cellStyle name="SubheadingBold" xfId="414" xr:uid="{00000000-0005-0000-0000-00009E010000}"/>
    <cellStyle name="Table Heading" xfId="415" xr:uid="{00000000-0005-0000-0000-00009F010000}"/>
    <cellStyle name="Table_Heading2" xfId="416" xr:uid="{00000000-0005-0000-0000-0000A0010000}"/>
    <cellStyle name="TBC" xfId="417" xr:uid="{00000000-0005-0000-0000-0000A1010000}"/>
    <cellStyle name="Times New Roman" xfId="418" xr:uid="{00000000-0005-0000-0000-0000A2010000}"/>
    <cellStyle name="Total 1" xfId="419" xr:uid="{00000000-0005-0000-0000-0000A3010000}"/>
    <cellStyle name="Total 2" xfId="420" xr:uid="{00000000-0005-0000-0000-0000A4010000}"/>
    <cellStyle name="Total 3" xfId="421" xr:uid="{00000000-0005-0000-0000-0000A5010000}"/>
    <cellStyle name="Total 4" xfId="422" xr:uid="{00000000-0005-0000-0000-0000A6010000}"/>
    <cellStyle name="Transfer out" xfId="423" xr:uid="{00000000-0005-0000-0000-0000A7010000}"/>
    <cellStyle name="Tusental (0)_pldt" xfId="424" xr:uid="{00000000-0005-0000-0000-0000A8010000}"/>
    <cellStyle name="Tusental_pldt" xfId="425" xr:uid="{00000000-0005-0000-0000-0000A9010000}"/>
    <cellStyle name="Unit" xfId="426" xr:uid="{00000000-0005-0000-0000-0000AA010000}"/>
    <cellStyle name="Unprotected" xfId="427" xr:uid="{00000000-0005-0000-0000-0000AB010000}"/>
    <cellStyle name="User_Defined_A" xfId="428" xr:uid="{00000000-0005-0000-0000-0000AC010000}"/>
    <cellStyle name="Valuta (0)_pldt" xfId="429" xr:uid="{00000000-0005-0000-0000-0000AD010000}"/>
    <cellStyle name="Valuta_pldt" xfId="430" xr:uid="{00000000-0005-0000-0000-0000AE010000}"/>
    <cellStyle name="Warning" xfId="431" xr:uid="{00000000-0005-0000-0000-0000AF010000}"/>
    <cellStyle name="การคำนวณ" xfId="444" xr:uid="{00000000-0005-0000-0000-0000BC010000}"/>
    <cellStyle name="ข้อความเตือน" xfId="445" xr:uid="{00000000-0005-0000-0000-0000BD010000}"/>
    <cellStyle name="ข้อความอธิบาย" xfId="446" xr:uid="{00000000-0005-0000-0000-0000BE010000}"/>
    <cellStyle name="เครื่องหมายจุลภาค [0]_Book2" xfId="432" xr:uid="{00000000-0005-0000-0000-0000B0010000}"/>
    <cellStyle name="เครื่องหมายจุลภาค 2" xfId="433" xr:uid="{00000000-0005-0000-0000-0000B1010000}"/>
    <cellStyle name="เครื่องหมายจุลภาค 3" xfId="434" xr:uid="{00000000-0005-0000-0000-0000B2010000}"/>
    <cellStyle name="เครื่องหมายจุลภาค 4" xfId="435" xr:uid="{00000000-0005-0000-0000-0000B3010000}"/>
    <cellStyle name="เครื่องหมายจุลภาค_Book2" xfId="436" xr:uid="{00000000-0005-0000-0000-0000B4010000}"/>
    <cellStyle name="เครื่องหมายสกุลเงิน [0]_Book2" xfId="437" xr:uid="{00000000-0005-0000-0000-0000B5010000}"/>
    <cellStyle name="เครื่องหมายสกุลเงิน_Book2" xfId="438" xr:uid="{00000000-0005-0000-0000-0000B6010000}"/>
    <cellStyle name="ชื่อเรื่อง" xfId="447" xr:uid="{00000000-0005-0000-0000-0000BF010000}"/>
    <cellStyle name="เชื่อมโยงหลายมิติ_ไม่ขาว ไม่สวย ไม่หมวย แต่เซ็กซ์" xfId="439" xr:uid="{00000000-0005-0000-0000-0000B7010000}"/>
    <cellStyle name="เซลล์ตรวจสอบ" xfId="440" xr:uid="{00000000-0005-0000-0000-0000B8010000}"/>
    <cellStyle name="เซลล์ที่มีการเชื่อมโยง" xfId="441" xr:uid="{00000000-0005-0000-0000-0000B9010000}"/>
    <cellStyle name="ดี" xfId="448" xr:uid="{00000000-0005-0000-0000-0000C0010000}"/>
    <cellStyle name="ตามการเชื่อมโยงหลายมิติ_ไม่ขาว ไม่สวย ไม่หมวย แต่เซ็กซ์" xfId="449" xr:uid="{00000000-0005-0000-0000-0000C1010000}"/>
    <cellStyle name="ปกติ 2" xfId="450" xr:uid="{00000000-0005-0000-0000-0000C2010000}"/>
    <cellStyle name="ปกติ 3" xfId="451" xr:uid="{00000000-0005-0000-0000-0000C3010000}"/>
    <cellStyle name="ปกติ_088dc_eci" xfId="452" xr:uid="{00000000-0005-0000-0000-0000C4010000}"/>
    <cellStyle name="ป้อนค่า" xfId="453" xr:uid="{00000000-0005-0000-0000-0000C5010000}"/>
    <cellStyle name="ปานกลาง" xfId="454" xr:uid="{00000000-0005-0000-0000-0000C6010000}"/>
    <cellStyle name="ผลรวม" xfId="455" xr:uid="{00000000-0005-0000-0000-0000C7010000}"/>
    <cellStyle name="แย่" xfId="442" xr:uid="{00000000-0005-0000-0000-0000BA010000}"/>
    <cellStyle name="วฅมุ_ฑธนฬย๗ภฬ" xfId="456" xr:uid="{00000000-0005-0000-0000-0000C8010000}"/>
    <cellStyle name="ส่วนที่ถูกเน้น1" xfId="457" xr:uid="{00000000-0005-0000-0000-0000C9010000}"/>
    <cellStyle name="ส่วนที่ถูกเน้น2" xfId="458" xr:uid="{00000000-0005-0000-0000-0000CA010000}"/>
    <cellStyle name="ส่วนที่ถูกเน้น3" xfId="459" xr:uid="{00000000-0005-0000-0000-0000CB010000}"/>
    <cellStyle name="ส่วนที่ถูกเน้น4" xfId="460" xr:uid="{00000000-0005-0000-0000-0000CC010000}"/>
    <cellStyle name="ส่วนที่ถูกเน้น5" xfId="461" xr:uid="{00000000-0005-0000-0000-0000CD010000}"/>
    <cellStyle name="ส่วนที่ถูกเน้น6" xfId="462" xr:uid="{00000000-0005-0000-0000-0000CE010000}"/>
    <cellStyle name="แสดงผล" xfId="443" xr:uid="{00000000-0005-0000-0000-0000BB010000}"/>
    <cellStyle name="หมายเหตุ" xfId="463" xr:uid="{00000000-0005-0000-0000-0000CF010000}"/>
    <cellStyle name="หัวเรื่อง 1" xfId="464" xr:uid="{00000000-0005-0000-0000-0000D0010000}"/>
    <cellStyle name="หัวเรื่อง 2" xfId="465" xr:uid="{00000000-0005-0000-0000-0000D1010000}"/>
    <cellStyle name="หัวเรื่อง 3" xfId="466" xr:uid="{00000000-0005-0000-0000-0000D2010000}"/>
    <cellStyle name="หัวเรื่อง 4" xfId="467" xr:uid="{00000000-0005-0000-0000-0000D3010000}"/>
    <cellStyle name="標準_2006 Eng" xfId="468" xr:uid="{00000000-0005-0000-0000-0000D4010000}"/>
  </cellStyles>
  <dxfs count="0"/>
  <tableStyles count="0" defaultTableStyle="TableStyleMedium9" defaultPivotStyle="PivotStyleLight16"/>
  <colors>
    <mruColors>
      <color rgb="FF00FFF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  <sheetName val="Hea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  <sheetName val="Gas Data"/>
      <sheetName val="SUMMARY_SHEET_$M"/>
      <sheetName val="TAB_1"/>
      <sheetName val="SUMMARY_SHEET"/>
      <sheetName val="Financial_Summary_-_Graphs"/>
      <sheetName val="Table_-_P&amp;L"/>
      <sheetName val="Table_-_BS"/>
      <sheetName val="Debtors_Ageing"/>
      <sheetName val="SUMMARY_SHEET_(2)"/>
      <sheetName val="2_Conso"/>
      <sheetName val="Map"/>
      <sheetName val="Index"/>
      <sheetName val="ตั๋วเงินรับ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Assump2yrs.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  <sheetName val="Data WWD"/>
      <sheetName val="Main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10-1 Media"/>
      <sheetName val="10-cut"/>
      <sheetName val="Header"/>
      <sheetName val="2.Conso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S33"/>
      <sheetName val="SUMMARY_SHEET"/>
      <sheetName val="Financial_Summary_-_Graphs"/>
      <sheetName val="Table_-_P&amp;L"/>
      <sheetName val="Table_-_BS"/>
      <sheetName val="Debtors_Ageing"/>
      <sheetName val="Combine"/>
      <sheetName val="Parameter"/>
      <sheetName val="เงินกู้ธนชาติ"/>
      <sheetName val="2.Conso"/>
      <sheetName val="Sum_Exp Delta"/>
      <sheetName val="Main"/>
      <sheetName val="79 นอร์ธปาร์ค 02105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  <sheetName val="Calculation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  <sheetName val="BS"/>
      <sheetName val="Assumptions_Book"/>
      <sheetName val="เงินกู้ธนชาติ"/>
      <sheetName val="เงินกู้ MGC"/>
      <sheetName val="BEN"/>
      <sheetName val="TrialBalance Q3-2002"/>
      <sheetName val="งบบริหาร PL-report"/>
      <sheetName val="10-1 Media"/>
      <sheetName val="10-cut"/>
      <sheetName val="สมุดรายวัน"/>
      <sheetName val="PR4"/>
      <sheetName val="MPL 技連"/>
      <sheetName val="342E BLOCK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PGM_2LEVYTD"/>
      <sheetName val="p&amp;l_sum"/>
      <sheetName val="mth_Comment"/>
      <sheetName val="ytd_comment"/>
      <sheetName val="elecperf_GRAPH_DATA"/>
      <sheetName val="alloc_adj"/>
      <sheetName val="shw_adj"/>
      <sheetName val="ELE_YTD"/>
      <sheetName val="ELE_MTD"/>
      <sheetName val="NG_REP_ytd"/>
      <sheetName val="NG_REP_mth"/>
      <sheetName val="LPG_REP_MTH"/>
      <sheetName val="Blank_Sheet"/>
      <sheetName val="#Lookup"/>
      <sheetName val="2.Conso"/>
      <sheetName val="เงินกู้ MGC"/>
      <sheetName val="SUMM-QTR"/>
      <sheetName val="p&amp;l DATA 2003 07"/>
      <sheetName val="Int."/>
      <sheetName val="2005-2006"/>
      <sheetName val="Related Transac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  <sheetName val="GasPerf_Data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 refreshError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2008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</sheetNames>
    <sheetDataSet>
      <sheetData sheetId="0">
        <row r="3">
          <cell r="G3" t="str">
            <v>ณ วันที่ 30 กันยายน 2557 และ 31 ธันวาคม 2556</v>
          </cell>
        </row>
      </sheetData>
      <sheetData sheetId="1">
        <row r="626">
          <cell r="C626">
            <v>703648732.29000008</v>
          </cell>
        </row>
      </sheetData>
      <sheetData sheetId="2"/>
      <sheetData sheetId="3"/>
      <sheetData sheetId="4"/>
      <sheetData sheetId="5">
        <row r="41">
          <cell r="I41">
            <v>0</v>
          </cell>
        </row>
      </sheetData>
      <sheetData sheetId="6">
        <row r="15">
          <cell r="F15">
            <v>37072</v>
          </cell>
        </row>
      </sheetData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  <sheetName val="10-1 Media"/>
      <sheetName val="10-c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Rolling 18 Month Look Ah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  <sheetName val="P&amp;L_Gas_(Mgmt)"/>
      <sheetName val="P&amp;L_Gas_(Stat)"/>
      <sheetName val="Sales_Perf_(Allgas)"/>
      <sheetName val="Segment_Profit_(Allgas)"/>
      <sheetName val="Service_Quality"/>
      <sheetName val="DealerData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Revenue_calc_for_AH"/>
      <sheetName val="Mkt_tariffs"/>
      <sheetName val="QLD_valuation"/>
      <sheetName val="Chart_data"/>
      <sheetName val="QLD_charts"/>
      <sheetName val="QLD_output"/>
      <sheetName val="Financial_Summary_-_Graphs"/>
      <sheetName val="Data_WWD"/>
      <sheetName val="BEN"/>
      <sheetName val="S33"/>
      <sheetName val="เงินกู้ธนชาติ"/>
      <sheetName val="#Lookup"/>
      <sheetName val="sumdata"/>
      <sheetName val="MENU-DOP"/>
      <sheetName val="cashflow"/>
      <sheetName val="adj"/>
      <sheetName val="Map"/>
      <sheetName val="生産総枠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  <sheetName val="Journal_Input"/>
      <sheetName val="Journal_Example"/>
      <sheetName val="Valid_Account"/>
      <sheetName val="Valid_Account_Element"/>
      <sheetName val="Valid_Product"/>
      <sheetName val="Monthly_Phasing_(Revenue)"/>
      <sheetName val="Monthly_Phasing_(Expenditure)"/>
      <sheetName val="Journal_Input_(2)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sheet2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ตั๋วเงินรับ"/>
      <sheetName val="Input"/>
      <sheetName val="project"/>
      <sheetName val="4|Cash-IN&amp;OUT_Actual"/>
      <sheetName val="7|CF_Actual-M"/>
      <sheetName val="7|CF_Actual-M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Max_Shorts"/>
      <sheetName val="Chart_WWD"/>
      <sheetName val="Chart_NWWD"/>
      <sheetName val="Data_WWD"/>
      <sheetName val="Data_NWWD"/>
      <sheetName val="2.Conso"/>
      <sheetName val="10-1 Media"/>
      <sheetName val="10-cut"/>
      <sheetName val="2_Conso"/>
      <sheetName val="ตั๋วเงินรับ"/>
      <sheetName val="Trial Balance"/>
      <sheetName val="NAME"/>
      <sheetName val="8.1|Invest in Equity"/>
      <sheetName val="BASIS"/>
      <sheetName val="Cover"/>
      <sheetName val="Employee"/>
      <sheetName val="JobOrder"/>
      <sheetName val="Parameter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FD8EA-A99E-4EBF-B997-C01EBC34EF37}">
  <dimension ref="A1:K105"/>
  <sheetViews>
    <sheetView tabSelected="1" view="pageBreakPreview" zoomScale="90" zoomScaleNormal="115" zoomScaleSheetLayoutView="90" workbookViewId="0">
      <selection activeCell="E23" sqref="E23"/>
    </sheetView>
  </sheetViews>
  <sheetFormatPr defaultColWidth="2.625" defaultRowHeight="18" customHeight="1"/>
  <cols>
    <col min="1" max="1" width="2.125" style="1" customWidth="1"/>
    <col min="2" max="2" width="2.625" style="1"/>
    <col min="3" max="3" width="42.625" style="1" customWidth="1"/>
    <col min="4" max="4" width="6.125" style="11" bestFit="1" customWidth="1"/>
    <col min="5" max="5" width="14.125" style="1" customWidth="1"/>
    <col min="6" max="6" width="1.125" style="1" customWidth="1"/>
    <col min="7" max="7" width="14.125" style="1" customWidth="1"/>
    <col min="8" max="8" width="1.125" style="1" customWidth="1"/>
    <col min="9" max="9" width="14.125" style="1" customWidth="1"/>
    <col min="10" max="10" width="1.125" style="1" customWidth="1"/>
    <col min="11" max="11" width="14.125" style="1" customWidth="1"/>
    <col min="12" max="50" width="12.875" style="1" customWidth="1"/>
    <col min="51" max="16384" width="2.625" style="1"/>
  </cols>
  <sheetData>
    <row r="1" spans="1:11" ht="20.100000000000001" customHeight="1">
      <c r="A1" s="104" t="s">
        <v>117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20.100000000000001" customHeight="1">
      <c r="A2" s="107" t="s">
        <v>60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1" ht="15" customHeight="1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21" customHeight="1">
      <c r="A4" s="108"/>
      <c r="B4" s="108"/>
      <c r="C4" s="108"/>
      <c r="D4" s="10"/>
      <c r="E4" s="156" t="s">
        <v>0</v>
      </c>
      <c r="F4" s="156"/>
      <c r="G4" s="156"/>
      <c r="H4" s="156"/>
      <c r="I4" s="156" t="s">
        <v>1</v>
      </c>
      <c r="J4" s="156"/>
      <c r="K4" s="156"/>
    </row>
    <row r="5" spans="1:11" ht="21" customHeight="1">
      <c r="A5" s="108"/>
      <c r="B5" s="108"/>
      <c r="C5" s="108"/>
      <c r="D5" s="48"/>
      <c r="E5" s="156" t="s">
        <v>2</v>
      </c>
      <c r="F5" s="156"/>
      <c r="G5" s="156"/>
      <c r="H5" s="156"/>
      <c r="I5" s="156" t="s">
        <v>2</v>
      </c>
      <c r="J5" s="156"/>
      <c r="K5" s="156"/>
    </row>
    <row r="6" spans="1:11" ht="21" customHeight="1">
      <c r="A6" s="108"/>
      <c r="B6" s="108"/>
      <c r="C6" s="108"/>
      <c r="D6" s="48"/>
      <c r="E6" s="123" t="s">
        <v>194</v>
      </c>
      <c r="F6" s="18"/>
      <c r="G6" s="18" t="s">
        <v>67</v>
      </c>
      <c r="H6" s="18"/>
      <c r="I6" s="123" t="s">
        <v>194</v>
      </c>
      <c r="J6" s="18"/>
      <c r="K6" s="18" t="s">
        <v>67</v>
      </c>
    </row>
    <row r="7" spans="1:11" ht="21" customHeight="1">
      <c r="A7" s="107" t="s">
        <v>3</v>
      </c>
      <c r="B7" s="108"/>
      <c r="C7" s="108"/>
      <c r="D7" s="11" t="s">
        <v>4</v>
      </c>
      <c r="E7" s="109" t="s">
        <v>233</v>
      </c>
      <c r="F7" s="17"/>
      <c r="G7" s="109" t="s">
        <v>173</v>
      </c>
      <c r="H7" s="109"/>
      <c r="I7" s="109" t="s">
        <v>233</v>
      </c>
      <c r="J7" s="17"/>
      <c r="K7" s="109" t="s">
        <v>173</v>
      </c>
    </row>
    <row r="8" spans="1:11" ht="21" customHeight="1">
      <c r="B8" s="51"/>
      <c r="C8" s="51"/>
      <c r="E8" s="109" t="s">
        <v>159</v>
      </c>
      <c r="F8" s="17"/>
      <c r="G8" s="109"/>
      <c r="H8" s="109"/>
      <c r="I8" s="109" t="s">
        <v>159</v>
      </c>
      <c r="J8" s="17"/>
      <c r="K8" s="109"/>
    </row>
    <row r="9" spans="1:11" ht="21" customHeight="1">
      <c r="A9" s="107"/>
      <c r="B9" s="51"/>
      <c r="C9" s="51"/>
      <c r="E9" s="154" t="s">
        <v>71</v>
      </c>
      <c r="F9" s="154"/>
      <c r="G9" s="154"/>
      <c r="H9" s="154"/>
      <c r="I9" s="154"/>
      <c r="J9" s="154"/>
      <c r="K9" s="154"/>
    </row>
    <row r="10" spans="1:11" ht="21" customHeight="1">
      <c r="A10" s="110" t="s">
        <v>5</v>
      </c>
      <c r="E10" s="19"/>
      <c r="F10" s="19"/>
      <c r="G10" s="19"/>
      <c r="H10" s="19"/>
      <c r="I10" s="19"/>
      <c r="J10" s="19"/>
      <c r="K10" s="19"/>
    </row>
    <row r="11" spans="1:11" ht="21" customHeight="1">
      <c r="A11" s="1" t="s">
        <v>6</v>
      </c>
      <c r="E11" s="52">
        <v>34608092</v>
      </c>
      <c r="F11" s="52"/>
      <c r="G11" s="52">
        <v>34341174</v>
      </c>
      <c r="H11" s="52"/>
      <c r="I11" s="52">
        <v>538852</v>
      </c>
      <c r="J11" s="52"/>
      <c r="K11" s="52">
        <v>936198</v>
      </c>
    </row>
    <row r="12" spans="1:11" ht="21" customHeight="1">
      <c r="A12" s="1" t="s">
        <v>148</v>
      </c>
      <c r="D12" s="11" t="s">
        <v>189</v>
      </c>
      <c r="E12" s="52">
        <v>4672571</v>
      </c>
      <c r="F12" s="52"/>
      <c r="G12" s="52">
        <v>11517678</v>
      </c>
      <c r="H12" s="52"/>
      <c r="I12" s="52">
        <v>0</v>
      </c>
      <c r="J12" s="52"/>
      <c r="K12" s="52">
        <v>0</v>
      </c>
    </row>
    <row r="13" spans="1:11" ht="21" customHeight="1">
      <c r="A13" s="1" t="s">
        <v>135</v>
      </c>
      <c r="D13" s="11">
        <v>3</v>
      </c>
      <c r="E13" s="52">
        <v>1369639</v>
      </c>
      <c r="F13" s="52"/>
      <c r="G13" s="52">
        <v>1064677</v>
      </c>
      <c r="H13" s="52"/>
      <c r="I13" s="52">
        <v>0</v>
      </c>
      <c r="J13" s="52"/>
      <c r="K13" s="52">
        <v>0</v>
      </c>
    </row>
    <row r="14" spans="1:11" ht="21" customHeight="1">
      <c r="A14" s="1" t="s">
        <v>112</v>
      </c>
      <c r="E14" s="52">
        <v>1366917</v>
      </c>
      <c r="F14" s="52"/>
      <c r="G14" s="52">
        <v>1112041</v>
      </c>
      <c r="H14" s="52"/>
      <c r="I14" s="52">
        <v>61386</v>
      </c>
      <c r="J14" s="52"/>
      <c r="K14" s="52">
        <v>69803</v>
      </c>
    </row>
    <row r="15" spans="1:11" ht="21" customHeight="1">
      <c r="A15" s="1" t="s">
        <v>255</v>
      </c>
      <c r="D15" s="11">
        <v>2</v>
      </c>
      <c r="E15" s="52">
        <v>46585</v>
      </c>
      <c r="F15" s="52"/>
      <c r="G15" s="52">
        <v>0</v>
      </c>
      <c r="H15" s="52"/>
      <c r="I15" s="52">
        <v>0</v>
      </c>
      <c r="J15" s="52"/>
      <c r="K15" s="52">
        <v>0</v>
      </c>
    </row>
    <row r="16" spans="1:11" ht="21" customHeight="1">
      <c r="A16" s="1" t="s">
        <v>234</v>
      </c>
      <c r="D16" s="1"/>
    </row>
    <row r="17" spans="1:11" ht="21" customHeight="1">
      <c r="B17" s="1" t="s">
        <v>235</v>
      </c>
      <c r="D17" s="11">
        <v>2</v>
      </c>
      <c r="E17" s="52">
        <v>256916</v>
      </c>
      <c r="F17" s="52"/>
      <c r="G17" s="52">
        <v>59818</v>
      </c>
      <c r="H17" s="52"/>
      <c r="I17" s="52">
        <v>81727</v>
      </c>
      <c r="J17" s="52"/>
      <c r="K17" s="52">
        <v>123392</v>
      </c>
    </row>
    <row r="18" spans="1:11" ht="21" customHeight="1">
      <c r="A18" s="1" t="s">
        <v>131</v>
      </c>
      <c r="D18" s="11">
        <v>2</v>
      </c>
      <c r="E18" s="52">
        <v>0</v>
      </c>
      <c r="F18" s="52"/>
      <c r="G18" s="52">
        <v>0</v>
      </c>
      <c r="H18" s="52"/>
      <c r="I18" s="52">
        <v>146694</v>
      </c>
      <c r="J18" s="52"/>
      <c r="K18" s="52">
        <v>143642</v>
      </c>
    </row>
    <row r="19" spans="1:11" ht="21" customHeight="1">
      <c r="A19" s="1" t="s">
        <v>236</v>
      </c>
      <c r="E19" s="52">
        <v>1912620</v>
      </c>
      <c r="F19" s="52"/>
      <c r="G19" s="52">
        <v>1983049</v>
      </c>
      <c r="H19" s="52"/>
      <c r="I19" s="52">
        <v>0</v>
      </c>
      <c r="J19" s="52"/>
      <c r="K19" s="52">
        <v>0</v>
      </c>
    </row>
    <row r="20" spans="1:11" ht="21" customHeight="1">
      <c r="A20" s="1" t="s">
        <v>7</v>
      </c>
      <c r="E20" s="52">
        <v>2671362</v>
      </c>
      <c r="F20" s="52"/>
      <c r="G20" s="52">
        <v>1945797</v>
      </c>
      <c r="H20" s="52"/>
      <c r="I20" s="52">
        <v>0</v>
      </c>
      <c r="J20" s="52"/>
      <c r="K20" s="52">
        <v>0</v>
      </c>
    </row>
    <row r="21" spans="1:11" ht="21" customHeight="1">
      <c r="A21" s="1" t="s">
        <v>134</v>
      </c>
      <c r="D21" s="11">
        <v>10</v>
      </c>
      <c r="E21" s="52">
        <v>7524473</v>
      </c>
      <c r="F21" s="52"/>
      <c r="G21" s="52">
        <v>3158373</v>
      </c>
      <c r="H21" s="52"/>
      <c r="I21" s="52">
        <v>2055985</v>
      </c>
      <c r="J21" s="52"/>
      <c r="K21" s="52">
        <v>2601633</v>
      </c>
    </row>
    <row r="22" spans="1:11" ht="21" customHeight="1">
      <c r="A22" s="1" t="s">
        <v>174</v>
      </c>
      <c r="D22" s="11">
        <v>10</v>
      </c>
      <c r="E22" s="52">
        <v>52456</v>
      </c>
      <c r="F22" s="52"/>
      <c r="G22" s="52">
        <v>41601</v>
      </c>
      <c r="H22" s="52"/>
      <c r="I22" s="52">
        <v>0</v>
      </c>
      <c r="J22" s="52"/>
      <c r="K22" s="52">
        <v>0</v>
      </c>
    </row>
    <row r="23" spans="1:11" ht="21" customHeight="1">
      <c r="A23" s="1" t="s">
        <v>8</v>
      </c>
      <c r="E23" s="52">
        <v>294066</v>
      </c>
      <c r="F23" s="52"/>
      <c r="G23" s="52">
        <v>259955</v>
      </c>
      <c r="H23" s="52"/>
      <c r="I23" s="52">
        <v>8465</v>
      </c>
      <c r="J23" s="52"/>
      <c r="K23" s="52">
        <v>7164</v>
      </c>
    </row>
    <row r="24" spans="1:11" ht="21" customHeight="1">
      <c r="A24" s="108" t="s">
        <v>9</v>
      </c>
      <c r="E24" s="32">
        <f>SUM(E11:E23)</f>
        <v>54775697</v>
      </c>
      <c r="F24" s="52"/>
      <c r="G24" s="32">
        <f>SUM(G11:G23)</f>
        <v>55484163</v>
      </c>
      <c r="H24" s="105"/>
      <c r="I24" s="32">
        <f>SUM(I11:I23)</f>
        <v>2893109</v>
      </c>
      <c r="J24" s="52"/>
      <c r="K24" s="32">
        <f>SUM(K11:K23)</f>
        <v>3881832</v>
      </c>
    </row>
    <row r="25" spans="1:11" ht="21" customHeight="1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</row>
    <row r="26" spans="1:11" ht="21" customHeight="1">
      <c r="A26" s="110" t="s">
        <v>10</v>
      </c>
      <c r="E26" s="53"/>
      <c r="F26" s="111"/>
      <c r="G26" s="53"/>
      <c r="H26" s="53"/>
      <c r="I26" s="111"/>
      <c r="J26" s="111"/>
      <c r="K26" s="111"/>
    </row>
    <row r="27" spans="1:11" ht="21" customHeight="1">
      <c r="A27" s="1" t="s">
        <v>123</v>
      </c>
      <c r="B27" s="84"/>
      <c r="D27" s="11">
        <v>10</v>
      </c>
      <c r="E27" s="52">
        <v>3238985</v>
      </c>
      <c r="F27" s="52"/>
      <c r="G27" s="52">
        <v>4032525</v>
      </c>
      <c r="H27" s="52"/>
      <c r="I27" s="52">
        <v>2279919</v>
      </c>
      <c r="J27" s="52"/>
      <c r="K27" s="52">
        <v>2584605</v>
      </c>
    </row>
    <row r="28" spans="1:11" ht="21" customHeight="1">
      <c r="A28" s="1" t="s">
        <v>62</v>
      </c>
      <c r="D28" s="11">
        <v>4</v>
      </c>
      <c r="E28" s="52">
        <v>11030920</v>
      </c>
      <c r="F28" s="52"/>
      <c r="G28" s="52">
        <v>10972942</v>
      </c>
      <c r="H28" s="52"/>
      <c r="I28" s="52">
        <v>6431742</v>
      </c>
      <c r="J28" s="52"/>
      <c r="K28" s="52">
        <v>6431742</v>
      </c>
    </row>
    <row r="29" spans="1:11" ht="21" customHeight="1">
      <c r="A29" s="1" t="s">
        <v>11</v>
      </c>
      <c r="D29" s="11">
        <v>5</v>
      </c>
      <c r="E29" s="52">
        <v>0</v>
      </c>
      <c r="F29" s="52"/>
      <c r="G29" s="52">
        <v>0</v>
      </c>
      <c r="H29" s="52"/>
      <c r="I29" s="52">
        <v>89431334</v>
      </c>
      <c r="J29" s="52"/>
      <c r="K29" s="52">
        <v>89383334</v>
      </c>
    </row>
    <row r="30" spans="1:11" ht="21" customHeight="1">
      <c r="A30" s="1" t="s">
        <v>64</v>
      </c>
      <c r="D30" s="11">
        <v>4</v>
      </c>
      <c r="E30" s="52">
        <v>54882838</v>
      </c>
      <c r="F30" s="52"/>
      <c r="G30" s="52">
        <v>50391979</v>
      </c>
      <c r="H30" s="52"/>
      <c r="I30" s="52">
        <v>7139564</v>
      </c>
      <c r="J30" s="52"/>
      <c r="K30" s="52">
        <v>6549295</v>
      </c>
    </row>
    <row r="31" spans="1:11" ht="21" customHeight="1">
      <c r="A31" s="1" t="s">
        <v>118</v>
      </c>
      <c r="D31" s="11">
        <v>2</v>
      </c>
      <c r="E31" s="52">
        <v>179612</v>
      </c>
      <c r="F31" s="52"/>
      <c r="G31" s="52">
        <v>118108</v>
      </c>
      <c r="H31" s="52"/>
      <c r="I31" s="52">
        <v>365194</v>
      </c>
      <c r="J31" s="52"/>
      <c r="K31" s="52">
        <v>211868</v>
      </c>
    </row>
    <row r="32" spans="1:11" ht="21" customHeight="1">
      <c r="A32" s="1" t="s">
        <v>114</v>
      </c>
      <c r="D32" s="11">
        <v>10</v>
      </c>
      <c r="E32" s="52">
        <v>1535914</v>
      </c>
      <c r="F32" s="52"/>
      <c r="G32" s="52">
        <v>1405440</v>
      </c>
      <c r="H32" s="52"/>
      <c r="I32" s="52">
        <v>0</v>
      </c>
      <c r="J32" s="52"/>
      <c r="K32" s="52">
        <v>0</v>
      </c>
    </row>
    <row r="33" spans="1:11" ht="21" customHeight="1">
      <c r="A33" s="1" t="s">
        <v>12</v>
      </c>
      <c r="D33" s="11">
        <v>2</v>
      </c>
      <c r="E33" s="52">
        <v>1011725</v>
      </c>
      <c r="F33" s="52"/>
      <c r="G33" s="52">
        <v>770634</v>
      </c>
      <c r="H33" s="52"/>
      <c r="I33" s="52">
        <v>4367901</v>
      </c>
      <c r="J33" s="52"/>
      <c r="K33" s="52">
        <v>3854449</v>
      </c>
    </row>
    <row r="34" spans="1:11" ht="21" customHeight="1">
      <c r="A34" s="1" t="s">
        <v>154</v>
      </c>
      <c r="D34" s="11">
        <v>10</v>
      </c>
      <c r="E34" s="52">
        <v>4725633</v>
      </c>
      <c r="F34" s="52"/>
      <c r="G34" s="52">
        <v>4467776</v>
      </c>
      <c r="H34" s="52"/>
      <c r="I34" s="52">
        <v>0</v>
      </c>
      <c r="J34" s="52"/>
      <c r="K34" s="52">
        <v>0</v>
      </c>
    </row>
    <row r="35" spans="1:11" ht="21" customHeight="1">
      <c r="A35" s="1" t="s">
        <v>237</v>
      </c>
      <c r="E35" s="52">
        <v>132599</v>
      </c>
      <c r="F35" s="52"/>
      <c r="G35" s="52">
        <v>127980</v>
      </c>
      <c r="H35" s="52"/>
      <c r="I35" s="52">
        <v>0</v>
      </c>
      <c r="J35" s="52"/>
      <c r="K35" s="52">
        <v>0</v>
      </c>
    </row>
    <row r="36" spans="1:11" ht="21" customHeight="1">
      <c r="A36" s="1" t="s">
        <v>14</v>
      </c>
      <c r="E36" s="52">
        <v>351149</v>
      </c>
      <c r="F36" s="52"/>
      <c r="G36" s="52">
        <v>355767</v>
      </c>
      <c r="H36" s="52"/>
      <c r="I36" s="52">
        <v>305390</v>
      </c>
      <c r="J36" s="52"/>
      <c r="K36" s="52">
        <v>305390</v>
      </c>
    </row>
    <row r="37" spans="1:11" ht="21" customHeight="1">
      <c r="A37" s="1" t="s">
        <v>13</v>
      </c>
      <c r="D37" s="11">
        <v>6</v>
      </c>
      <c r="E37" s="52">
        <v>52423711</v>
      </c>
      <c r="F37" s="52"/>
      <c r="G37" s="52">
        <v>52337820</v>
      </c>
      <c r="H37" s="52"/>
      <c r="I37" s="52">
        <v>478930</v>
      </c>
      <c r="J37" s="52"/>
      <c r="K37" s="52">
        <v>490225</v>
      </c>
    </row>
    <row r="38" spans="1:11" ht="21" customHeight="1">
      <c r="A38" s="1" t="s">
        <v>132</v>
      </c>
      <c r="E38" s="52">
        <v>3700071</v>
      </c>
      <c r="F38" s="52"/>
      <c r="G38" s="52">
        <v>3775386</v>
      </c>
      <c r="H38" s="52"/>
      <c r="I38" s="52">
        <v>24232</v>
      </c>
      <c r="J38" s="52"/>
      <c r="K38" s="52">
        <v>23422</v>
      </c>
    </row>
    <row r="39" spans="1:11" ht="21" customHeight="1">
      <c r="A39" s="1" t="s">
        <v>15</v>
      </c>
      <c r="E39" s="52">
        <v>10514429</v>
      </c>
      <c r="F39" s="52"/>
      <c r="G39" s="52">
        <v>9940394</v>
      </c>
      <c r="H39" s="52"/>
      <c r="I39" s="52">
        <v>0</v>
      </c>
      <c r="J39" s="52"/>
      <c r="K39" s="52">
        <v>0</v>
      </c>
    </row>
    <row r="40" spans="1:11" ht="21" customHeight="1">
      <c r="A40" s="1" t="s">
        <v>238</v>
      </c>
      <c r="E40" s="52">
        <v>9445153</v>
      </c>
      <c r="F40" s="52"/>
      <c r="G40" s="52">
        <v>9574909</v>
      </c>
      <c r="H40" s="52"/>
      <c r="I40" s="52">
        <v>152</v>
      </c>
      <c r="J40" s="52"/>
      <c r="K40" s="52">
        <v>157</v>
      </c>
    </row>
    <row r="41" spans="1:11" ht="21" customHeight="1">
      <c r="A41" s="1" t="s">
        <v>239</v>
      </c>
      <c r="E41" s="52">
        <v>23226009</v>
      </c>
      <c r="F41" s="52"/>
      <c r="G41" s="52">
        <v>23690813</v>
      </c>
      <c r="H41" s="54"/>
      <c r="I41" s="52">
        <v>0</v>
      </c>
      <c r="J41" s="52"/>
      <c r="K41" s="52">
        <v>0</v>
      </c>
    </row>
    <row r="42" spans="1:11" ht="21" customHeight="1">
      <c r="A42" s="1" t="s">
        <v>16</v>
      </c>
      <c r="E42" s="52">
        <v>2053516</v>
      </c>
      <c r="F42" s="52"/>
      <c r="G42" s="52">
        <v>2131645</v>
      </c>
      <c r="H42" s="52"/>
      <c r="I42" s="52">
        <v>4892</v>
      </c>
      <c r="J42" s="52"/>
      <c r="K42" s="52">
        <v>4530</v>
      </c>
    </row>
    <row r="43" spans="1:11" ht="21" customHeight="1">
      <c r="A43" s="112" t="s">
        <v>17</v>
      </c>
      <c r="E43" s="32">
        <f>SUM(E27:E42)</f>
        <v>178452264</v>
      </c>
      <c r="F43" s="52"/>
      <c r="G43" s="32">
        <f>SUM(G27:G42)</f>
        <v>174094118</v>
      </c>
      <c r="H43" s="105"/>
      <c r="I43" s="32">
        <f>SUM(I27:I42)</f>
        <v>110829250</v>
      </c>
      <c r="J43" s="52"/>
      <c r="K43" s="32">
        <f>SUM(K27:K42)</f>
        <v>109839017</v>
      </c>
    </row>
    <row r="44" spans="1:11" ht="21" customHeight="1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11" ht="21" customHeight="1" thickBot="1">
      <c r="A45" s="112" t="s">
        <v>18</v>
      </c>
      <c r="E45" s="35">
        <f>E24+E43</f>
        <v>233227961</v>
      </c>
      <c r="F45" s="19"/>
      <c r="G45" s="35">
        <f>G24+G43</f>
        <v>229578281</v>
      </c>
      <c r="H45" s="21"/>
      <c r="I45" s="35">
        <f>I24+I43</f>
        <v>113722359</v>
      </c>
      <c r="J45" s="19"/>
      <c r="K45" s="35">
        <f>K24+K43</f>
        <v>113720849</v>
      </c>
    </row>
    <row r="46" spans="1:11" ht="18" customHeight="1" thickTop="1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</row>
    <row r="47" spans="1:11" ht="20.100000000000001" customHeight="1">
      <c r="A47" s="104" t="s">
        <v>117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</row>
    <row r="48" spans="1:11" ht="20.100000000000001" customHeight="1">
      <c r="A48" s="107" t="s">
        <v>60</v>
      </c>
      <c r="B48" s="107"/>
      <c r="C48" s="107"/>
      <c r="D48" s="107"/>
      <c r="E48" s="107"/>
      <c r="F48" s="107"/>
      <c r="G48" s="107"/>
      <c r="H48" s="107"/>
      <c r="I48" s="107"/>
      <c r="J48" s="107"/>
      <c r="K48" s="107"/>
    </row>
    <row r="49" spans="1:11" ht="1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</row>
    <row r="50" spans="1:11" ht="18" customHeight="1">
      <c r="A50" s="108"/>
      <c r="B50" s="108"/>
      <c r="C50" s="108"/>
      <c r="D50" s="10"/>
      <c r="E50" s="156" t="s">
        <v>0</v>
      </c>
      <c r="F50" s="156"/>
      <c r="G50" s="156"/>
      <c r="H50" s="156"/>
      <c r="I50" s="156" t="s">
        <v>1</v>
      </c>
      <c r="J50" s="156"/>
      <c r="K50" s="156"/>
    </row>
    <row r="51" spans="1:11" ht="18" customHeight="1">
      <c r="D51" s="48"/>
      <c r="E51" s="156" t="s">
        <v>2</v>
      </c>
      <c r="F51" s="156"/>
      <c r="G51" s="156"/>
      <c r="H51" s="156"/>
      <c r="I51" s="156" t="s">
        <v>2</v>
      </c>
      <c r="J51" s="156"/>
      <c r="K51" s="156"/>
    </row>
    <row r="52" spans="1:11" ht="18" customHeight="1">
      <c r="D52" s="48"/>
      <c r="E52" s="123" t="s">
        <v>194</v>
      </c>
      <c r="F52" s="18"/>
      <c r="G52" s="18" t="s">
        <v>67</v>
      </c>
      <c r="H52" s="18"/>
      <c r="I52" s="123" t="s">
        <v>194</v>
      </c>
      <c r="J52" s="18"/>
      <c r="K52" s="18" t="s">
        <v>67</v>
      </c>
    </row>
    <row r="53" spans="1:11" ht="18" customHeight="1">
      <c r="A53" s="107" t="s">
        <v>19</v>
      </c>
      <c r="B53" s="50"/>
      <c r="C53" s="50"/>
      <c r="D53" s="11" t="s">
        <v>4</v>
      </c>
      <c r="E53" s="109" t="s">
        <v>233</v>
      </c>
      <c r="F53" s="17"/>
      <c r="G53" s="109" t="s">
        <v>173</v>
      </c>
      <c r="H53" s="109"/>
      <c r="I53" s="109" t="s">
        <v>233</v>
      </c>
      <c r="J53" s="17"/>
      <c r="K53" s="109" t="s">
        <v>173</v>
      </c>
    </row>
    <row r="54" spans="1:11" ht="18" customHeight="1">
      <c r="E54" s="109" t="s">
        <v>159</v>
      </c>
      <c r="F54" s="17"/>
      <c r="G54" s="109"/>
      <c r="H54" s="109"/>
      <c r="I54" s="109" t="s">
        <v>159</v>
      </c>
      <c r="J54" s="17"/>
      <c r="K54" s="109"/>
    </row>
    <row r="55" spans="1:11" ht="18" customHeight="1">
      <c r="A55" s="107"/>
      <c r="B55" s="51"/>
      <c r="C55" s="51"/>
      <c r="E55" s="154" t="s">
        <v>71</v>
      </c>
      <c r="F55" s="154"/>
      <c r="G55" s="154"/>
      <c r="H55" s="154"/>
      <c r="I55" s="154"/>
      <c r="J55" s="154"/>
      <c r="K55" s="154"/>
    </row>
    <row r="56" spans="1:11" ht="18" customHeight="1">
      <c r="A56" s="110" t="s">
        <v>20</v>
      </c>
      <c r="E56" s="19"/>
      <c r="F56" s="19"/>
      <c r="G56" s="19"/>
      <c r="H56" s="19"/>
      <c r="I56" s="19"/>
      <c r="J56" s="19"/>
      <c r="K56" s="19"/>
    </row>
    <row r="57" spans="1:11" ht="18" customHeight="1">
      <c r="A57" s="1" t="s">
        <v>147</v>
      </c>
      <c r="D57" s="11">
        <v>7</v>
      </c>
      <c r="E57" s="19">
        <v>12202367</v>
      </c>
      <c r="F57" s="19"/>
      <c r="G57" s="19">
        <v>8684887</v>
      </c>
      <c r="H57" s="19"/>
      <c r="I57" s="19">
        <v>1580000</v>
      </c>
      <c r="J57" s="19"/>
      <c r="K57" s="19">
        <v>0</v>
      </c>
    </row>
    <row r="58" spans="1:11" ht="18" customHeight="1">
      <c r="A58" s="1" t="s">
        <v>240</v>
      </c>
      <c r="D58" s="11" t="s">
        <v>187</v>
      </c>
      <c r="E58" s="19">
        <v>392700</v>
      </c>
      <c r="F58" s="19"/>
      <c r="G58" s="19">
        <v>0</v>
      </c>
      <c r="H58" s="19"/>
      <c r="I58" s="19">
        <v>6317700</v>
      </c>
      <c r="J58" s="19"/>
      <c r="K58" s="19">
        <v>5090000</v>
      </c>
    </row>
    <row r="59" spans="1:11" ht="18" customHeight="1">
      <c r="A59" s="1" t="s">
        <v>183</v>
      </c>
      <c r="E59" s="19">
        <v>6603919</v>
      </c>
      <c r="F59" s="19"/>
      <c r="G59" s="19">
        <v>11577103</v>
      </c>
      <c r="H59" s="19"/>
      <c r="I59" s="19">
        <v>339525</v>
      </c>
      <c r="J59" s="19"/>
      <c r="K59" s="19">
        <v>386854</v>
      </c>
    </row>
    <row r="60" spans="1:11" ht="18" customHeight="1">
      <c r="A60" s="1" t="s">
        <v>155</v>
      </c>
      <c r="B60" s="113"/>
      <c r="C60" s="113"/>
      <c r="D60" s="11">
        <v>10</v>
      </c>
      <c r="E60" s="19">
        <v>291891</v>
      </c>
      <c r="F60" s="19"/>
      <c r="G60" s="19">
        <v>656596</v>
      </c>
      <c r="H60" s="19"/>
      <c r="I60" s="19">
        <v>0</v>
      </c>
      <c r="J60" s="19"/>
      <c r="K60" s="19">
        <v>0</v>
      </c>
    </row>
    <row r="61" spans="1:11" ht="18" customHeight="1">
      <c r="A61" s="155" t="s">
        <v>156</v>
      </c>
      <c r="B61" s="155"/>
      <c r="C61" s="155"/>
      <c r="E61" s="19"/>
      <c r="F61" s="19"/>
      <c r="G61" s="19"/>
      <c r="H61" s="19"/>
      <c r="J61" s="19"/>
    </row>
    <row r="62" spans="1:11" ht="18" customHeight="1">
      <c r="A62" s="106"/>
      <c r="B62" s="106" t="s">
        <v>157</v>
      </c>
      <c r="C62" s="106"/>
      <c r="D62" s="11" t="s">
        <v>241</v>
      </c>
      <c r="E62" s="19">
        <v>24118562</v>
      </c>
      <c r="F62" s="19"/>
      <c r="G62" s="19">
        <v>6579961</v>
      </c>
      <c r="H62" s="19"/>
      <c r="I62" s="19">
        <v>21492252</v>
      </c>
      <c r="J62" s="19"/>
      <c r="K62" s="19">
        <v>0</v>
      </c>
    </row>
    <row r="63" spans="1:11" ht="18" customHeight="1">
      <c r="A63" s="106" t="s">
        <v>164</v>
      </c>
      <c r="B63" s="106"/>
      <c r="C63" s="106"/>
      <c r="D63" s="11" t="s">
        <v>241</v>
      </c>
      <c r="E63" s="19">
        <v>999953</v>
      </c>
      <c r="F63" s="19"/>
      <c r="G63" s="19">
        <v>999575</v>
      </c>
      <c r="H63" s="19"/>
      <c r="I63" s="19">
        <v>999953</v>
      </c>
      <c r="J63" s="19"/>
      <c r="K63" s="19">
        <v>999575</v>
      </c>
    </row>
    <row r="64" spans="1:11" ht="18" customHeight="1">
      <c r="A64" s="1" t="s">
        <v>158</v>
      </c>
      <c r="B64" s="84"/>
      <c r="E64" s="19">
        <v>137326</v>
      </c>
      <c r="F64" s="19"/>
      <c r="G64" s="19">
        <v>171563</v>
      </c>
      <c r="H64" s="19"/>
      <c r="I64" s="19">
        <v>11492</v>
      </c>
      <c r="J64" s="19"/>
      <c r="K64" s="19">
        <v>14029</v>
      </c>
    </row>
    <row r="65" spans="1:11" ht="18" customHeight="1">
      <c r="A65" s="1" t="s">
        <v>242</v>
      </c>
      <c r="E65" s="19">
        <v>177405</v>
      </c>
      <c r="F65" s="55"/>
      <c r="G65" s="19">
        <v>21556</v>
      </c>
      <c r="H65" s="19"/>
      <c r="I65" s="19">
        <v>0</v>
      </c>
      <c r="J65" s="56"/>
      <c r="K65" s="19">
        <v>0</v>
      </c>
    </row>
    <row r="66" spans="1:11" ht="18" customHeight="1">
      <c r="A66" s="1" t="s">
        <v>21</v>
      </c>
      <c r="E66" s="19">
        <v>188026</v>
      </c>
      <c r="F66" s="55"/>
      <c r="G66" s="19">
        <v>482064</v>
      </c>
      <c r="H66" s="19"/>
      <c r="I66" s="19">
        <v>84800</v>
      </c>
      <c r="J66" s="56"/>
      <c r="K66" s="19">
        <v>22276</v>
      </c>
    </row>
    <row r="67" spans="1:11" ht="18" customHeight="1">
      <c r="A67" s="108" t="s">
        <v>22</v>
      </c>
      <c r="E67" s="114">
        <f>SUM(E57:E66)</f>
        <v>45112149</v>
      </c>
      <c r="F67" s="19"/>
      <c r="G67" s="114">
        <f>SUM(G57:G66)</f>
        <v>29173305</v>
      </c>
      <c r="H67" s="21"/>
      <c r="I67" s="114">
        <f>SUM(I57:I66)</f>
        <v>30825722</v>
      </c>
      <c r="J67" s="19"/>
      <c r="K67" s="114">
        <f>SUM(K57:K66)</f>
        <v>6512734</v>
      </c>
    </row>
    <row r="68" spans="1:11" ht="10.5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</row>
    <row r="69" spans="1:11" ht="18" customHeight="1">
      <c r="A69" s="110" t="s">
        <v>23</v>
      </c>
      <c r="E69" s="57"/>
      <c r="F69" s="111"/>
      <c r="G69" s="57"/>
      <c r="H69" s="57"/>
      <c r="I69" s="57"/>
      <c r="J69" s="111"/>
      <c r="K69" s="57"/>
    </row>
    <row r="70" spans="1:11" ht="18" customHeight="1">
      <c r="A70" s="1" t="s">
        <v>89</v>
      </c>
      <c r="D70" s="11" t="s">
        <v>241</v>
      </c>
      <c r="E70" s="19">
        <v>36868563</v>
      </c>
      <c r="F70" s="111"/>
      <c r="G70" s="19">
        <v>55080165</v>
      </c>
      <c r="H70" s="19"/>
      <c r="I70" s="151">
        <v>0</v>
      </c>
      <c r="J70" s="111"/>
      <c r="K70" s="19">
        <v>21484188</v>
      </c>
    </row>
    <row r="71" spans="1:11" ht="18" customHeight="1">
      <c r="A71" s="1" t="s">
        <v>175</v>
      </c>
      <c r="D71" s="11" t="s">
        <v>241</v>
      </c>
      <c r="E71" s="19">
        <v>320000</v>
      </c>
      <c r="F71" s="111"/>
      <c r="G71" s="19">
        <v>346959</v>
      </c>
      <c r="H71" s="19"/>
      <c r="I71" s="151">
        <v>0</v>
      </c>
      <c r="J71" s="111"/>
      <c r="K71" s="19">
        <v>0</v>
      </c>
    </row>
    <row r="72" spans="1:11" ht="18" customHeight="1">
      <c r="A72" s="1" t="s">
        <v>160</v>
      </c>
      <c r="E72" s="19">
        <v>3183623</v>
      </c>
      <c r="F72" s="19"/>
      <c r="G72" s="19">
        <v>3192980</v>
      </c>
      <c r="H72" s="19"/>
      <c r="I72" s="19">
        <v>13485</v>
      </c>
      <c r="J72" s="19"/>
      <c r="K72" s="19">
        <v>10636</v>
      </c>
    </row>
    <row r="73" spans="1:11" ht="18" customHeight="1">
      <c r="A73" s="1" t="s">
        <v>115</v>
      </c>
      <c r="D73" s="11">
        <v>10</v>
      </c>
      <c r="E73" s="19">
        <v>3035308</v>
      </c>
      <c r="F73" s="19"/>
      <c r="G73" s="19">
        <v>3075157</v>
      </c>
      <c r="H73" s="19"/>
      <c r="I73" s="151">
        <v>0</v>
      </c>
      <c r="J73" s="19"/>
      <c r="K73" s="19">
        <v>0</v>
      </c>
    </row>
    <row r="74" spans="1:11" ht="18" customHeight="1">
      <c r="A74" s="1" t="s">
        <v>24</v>
      </c>
      <c r="D74" s="11" t="s">
        <v>241</v>
      </c>
      <c r="E74" s="19">
        <v>24265749</v>
      </c>
      <c r="F74" s="19"/>
      <c r="G74" s="19">
        <v>23919048</v>
      </c>
      <c r="H74" s="19"/>
      <c r="I74" s="19">
        <v>6992751</v>
      </c>
      <c r="J74" s="19"/>
      <c r="K74" s="19">
        <v>6991871</v>
      </c>
    </row>
    <row r="75" spans="1:11" ht="18" customHeight="1">
      <c r="A75" s="1" t="s">
        <v>25</v>
      </c>
      <c r="E75" s="19">
        <v>5289450</v>
      </c>
      <c r="F75" s="19"/>
      <c r="G75" s="19">
        <v>5607300</v>
      </c>
      <c r="H75" s="19"/>
      <c r="I75" s="19">
        <v>11084</v>
      </c>
      <c r="J75" s="19"/>
      <c r="K75" s="19">
        <v>77066</v>
      </c>
    </row>
    <row r="76" spans="1:11" ht="18" customHeight="1">
      <c r="A76" s="1" t="s">
        <v>90</v>
      </c>
      <c r="E76" s="19">
        <v>317985</v>
      </c>
      <c r="F76" s="19"/>
      <c r="G76" s="19">
        <v>293028</v>
      </c>
      <c r="H76" s="19"/>
      <c r="I76" s="19">
        <v>208660</v>
      </c>
      <c r="J76" s="19"/>
      <c r="K76" s="19">
        <v>193538</v>
      </c>
    </row>
    <row r="77" spans="1:11" ht="18" customHeight="1">
      <c r="A77" s="1" t="s">
        <v>243</v>
      </c>
      <c r="E77" s="19">
        <v>1442279</v>
      </c>
      <c r="F77" s="19"/>
      <c r="G77" s="19">
        <v>1388775</v>
      </c>
      <c r="H77" s="19"/>
      <c r="I77" s="151">
        <v>0</v>
      </c>
      <c r="J77" s="19"/>
      <c r="K77" s="19">
        <v>0</v>
      </c>
    </row>
    <row r="78" spans="1:11" ht="18" customHeight="1">
      <c r="A78" s="1" t="s">
        <v>124</v>
      </c>
      <c r="E78" s="19">
        <v>111713</v>
      </c>
      <c r="F78" s="19"/>
      <c r="G78" s="19">
        <v>98295</v>
      </c>
      <c r="H78" s="19"/>
      <c r="I78" s="151">
        <v>0</v>
      </c>
      <c r="J78" s="19"/>
      <c r="K78" s="19">
        <v>0</v>
      </c>
    </row>
    <row r="79" spans="1:11" ht="18" customHeight="1">
      <c r="A79" s="108" t="s">
        <v>26</v>
      </c>
      <c r="B79" s="108"/>
      <c r="D79" s="115"/>
      <c r="E79" s="116">
        <f>SUM(E70:E78)</f>
        <v>74834670</v>
      </c>
      <c r="F79" s="19"/>
      <c r="G79" s="116">
        <f>SUM(G70:G78)</f>
        <v>93001707</v>
      </c>
      <c r="H79" s="117"/>
      <c r="I79" s="116">
        <f>SUM(I70:I78)</f>
        <v>7225980</v>
      </c>
      <c r="J79" s="19"/>
      <c r="K79" s="116">
        <f>SUM(K70:K78)</f>
        <v>28757299</v>
      </c>
    </row>
    <row r="80" spans="1:11" ht="10.5" customHeight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</row>
    <row r="81" spans="1:11" ht="18" customHeight="1">
      <c r="A81" s="108" t="s">
        <v>27</v>
      </c>
      <c r="B81" s="108"/>
      <c r="C81" s="108"/>
      <c r="D81" s="115"/>
      <c r="E81" s="118">
        <f>E67+E79</f>
        <v>119946819</v>
      </c>
      <c r="F81" s="19"/>
      <c r="G81" s="118">
        <f>G67+G79</f>
        <v>122175012</v>
      </c>
      <c r="H81" s="21"/>
      <c r="I81" s="118">
        <f>I67+I79</f>
        <v>38051702</v>
      </c>
      <c r="J81" s="19"/>
      <c r="K81" s="118">
        <f>K67+K79</f>
        <v>35270033</v>
      </c>
    </row>
    <row r="82" spans="1:11" ht="10.5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</row>
    <row r="83" spans="1:11" ht="18" customHeight="1">
      <c r="A83" s="110" t="s">
        <v>95</v>
      </c>
      <c r="E83" s="19"/>
      <c r="F83" s="19"/>
      <c r="G83" s="19"/>
      <c r="H83" s="19"/>
      <c r="I83" s="19"/>
      <c r="J83" s="19"/>
      <c r="K83" s="19"/>
    </row>
    <row r="84" spans="1:11" ht="18" customHeight="1">
      <c r="A84" s="1" t="s">
        <v>78</v>
      </c>
      <c r="E84" s="19"/>
      <c r="F84" s="19"/>
      <c r="G84" s="19"/>
      <c r="H84" s="19"/>
      <c r="I84" s="19"/>
      <c r="J84" s="19"/>
      <c r="K84" s="19"/>
    </row>
    <row r="85" spans="1:11" ht="18" customHeight="1">
      <c r="B85" s="1" t="s">
        <v>108</v>
      </c>
      <c r="E85" s="19"/>
      <c r="F85" s="19"/>
      <c r="G85" s="19"/>
      <c r="H85" s="19"/>
      <c r="I85" s="19"/>
      <c r="J85" s="19"/>
      <c r="K85" s="19"/>
    </row>
    <row r="86" spans="1:11" ht="18" customHeight="1">
      <c r="B86" s="149" t="s">
        <v>244</v>
      </c>
      <c r="C86" s="119"/>
    </row>
    <row r="87" spans="1:11" ht="18" customHeight="1" thickBot="1">
      <c r="B87" s="149"/>
      <c r="C87" s="150" t="s">
        <v>245</v>
      </c>
      <c r="E87" s="120">
        <v>22192308</v>
      </c>
      <c r="F87" s="19"/>
      <c r="G87" s="120">
        <v>22192308</v>
      </c>
      <c r="H87" s="19"/>
      <c r="I87" s="120">
        <v>22192308</v>
      </c>
      <c r="J87" s="19"/>
      <c r="K87" s="120">
        <v>22192308</v>
      </c>
    </row>
    <row r="88" spans="1:11" ht="18" customHeight="1" thickTop="1">
      <c r="B88" s="1" t="s">
        <v>109</v>
      </c>
    </row>
    <row r="89" spans="1:11" ht="18" customHeight="1">
      <c r="B89" s="149" t="s">
        <v>246</v>
      </c>
      <c r="C89" s="119"/>
    </row>
    <row r="90" spans="1:11" ht="18" customHeight="1">
      <c r="B90" s="149"/>
      <c r="C90" s="150" t="s">
        <v>245</v>
      </c>
      <c r="E90" s="19">
        <v>21750000</v>
      </c>
      <c r="F90" s="19"/>
      <c r="G90" s="19">
        <v>21750000</v>
      </c>
      <c r="H90" s="19"/>
      <c r="I90" s="19">
        <v>21750000</v>
      </c>
      <c r="J90" s="19"/>
      <c r="K90" s="19">
        <v>21750000</v>
      </c>
    </row>
    <row r="91" spans="1:11" ht="18" customHeight="1">
      <c r="A91" s="1" t="s">
        <v>80</v>
      </c>
      <c r="E91" s="19">
        <v>19279778</v>
      </c>
      <c r="F91" s="56"/>
      <c r="G91" s="19">
        <v>19279778</v>
      </c>
      <c r="H91" s="19"/>
      <c r="I91" s="19">
        <v>19279778</v>
      </c>
      <c r="J91" s="56"/>
      <c r="K91" s="19">
        <v>19279778</v>
      </c>
    </row>
    <row r="92" spans="1:11" ht="18" customHeight="1">
      <c r="A92" s="1" t="s">
        <v>149</v>
      </c>
      <c r="E92" s="19">
        <v>0</v>
      </c>
      <c r="F92" s="56"/>
      <c r="G92" s="19">
        <v>0</v>
      </c>
      <c r="H92" s="19"/>
      <c r="I92" s="52">
        <v>221309</v>
      </c>
      <c r="J92" s="56"/>
      <c r="K92" s="52">
        <v>221309</v>
      </c>
    </row>
    <row r="93" spans="1:11" ht="18" customHeight="1">
      <c r="A93" s="1" t="s">
        <v>28</v>
      </c>
      <c r="E93" s="19"/>
      <c r="F93" s="56"/>
      <c r="G93" s="19"/>
      <c r="H93" s="19"/>
      <c r="I93" s="19"/>
      <c r="J93" s="56"/>
      <c r="K93" s="19"/>
    </row>
    <row r="94" spans="1:11" ht="18" customHeight="1">
      <c r="A94" s="22"/>
      <c r="B94" s="1" t="s">
        <v>110</v>
      </c>
      <c r="E94" s="19"/>
      <c r="F94" s="56"/>
      <c r="G94" s="19"/>
      <c r="H94" s="19"/>
      <c r="I94" s="19"/>
      <c r="J94" s="56"/>
      <c r="K94" s="19"/>
    </row>
    <row r="95" spans="1:11" ht="18" customHeight="1">
      <c r="A95" s="22" t="s">
        <v>111</v>
      </c>
      <c r="E95" s="19">
        <v>2219231</v>
      </c>
      <c r="F95" s="56"/>
      <c r="G95" s="19">
        <v>1638780</v>
      </c>
      <c r="H95" s="19"/>
      <c r="I95" s="19">
        <v>2219231</v>
      </c>
      <c r="J95" s="56"/>
      <c r="K95" s="19">
        <v>1638780</v>
      </c>
    </row>
    <row r="96" spans="1:11" ht="18" customHeight="1">
      <c r="A96" s="22"/>
      <c r="B96" s="1" t="s">
        <v>48</v>
      </c>
      <c r="E96" s="19">
        <v>60515271</v>
      </c>
      <c r="F96" s="56"/>
      <c r="G96" s="19">
        <v>59821028</v>
      </c>
      <c r="H96" s="19"/>
      <c r="I96" s="19">
        <v>31954279</v>
      </c>
      <c r="J96" s="56"/>
      <c r="K96" s="19">
        <v>35071141</v>
      </c>
    </row>
    <row r="97" spans="1:11" ht="18" customHeight="1">
      <c r="A97" s="22" t="s">
        <v>96</v>
      </c>
      <c r="E97" s="20">
        <v>345918</v>
      </c>
      <c r="F97" s="56"/>
      <c r="G97" s="20">
        <v>-4460977</v>
      </c>
      <c r="H97" s="19"/>
      <c r="I97" s="20">
        <v>246060</v>
      </c>
      <c r="J97" s="56"/>
      <c r="K97" s="20">
        <v>489808</v>
      </c>
    </row>
    <row r="98" spans="1:11" ht="18" customHeight="1">
      <c r="A98" s="121" t="s">
        <v>192</v>
      </c>
      <c r="B98" s="108"/>
      <c r="C98" s="108"/>
      <c r="E98" s="24">
        <f>SUM(E90:E97)</f>
        <v>104110198</v>
      </c>
      <c r="F98" s="21"/>
      <c r="G98" s="24">
        <f>SUM(G90:G97)</f>
        <v>98028609</v>
      </c>
      <c r="H98" s="21"/>
      <c r="I98" s="24">
        <f>SUM(I90:I97)</f>
        <v>75670657</v>
      </c>
      <c r="J98" s="21"/>
      <c r="K98" s="24">
        <f>SUM(K90:K97)</f>
        <v>78450816</v>
      </c>
    </row>
    <row r="99" spans="1:11" ht="18" customHeight="1">
      <c r="A99" s="106" t="s">
        <v>29</v>
      </c>
      <c r="B99" s="50"/>
      <c r="C99" s="50"/>
      <c r="D99" s="50"/>
      <c r="E99" s="19">
        <v>9170944</v>
      </c>
      <c r="F99" s="56"/>
      <c r="G99" s="19">
        <v>9374660</v>
      </c>
      <c r="H99" s="19"/>
      <c r="I99" s="52">
        <v>0</v>
      </c>
      <c r="J99" s="56"/>
      <c r="K99" s="52">
        <v>0</v>
      </c>
    </row>
    <row r="100" spans="1:11" ht="18" customHeight="1">
      <c r="A100" s="50" t="s">
        <v>97</v>
      </c>
      <c r="B100" s="50"/>
      <c r="C100" s="50"/>
      <c r="D100" s="50"/>
      <c r="E100" s="114">
        <f>SUM(E98:E99)</f>
        <v>113281142</v>
      </c>
      <c r="F100" s="21"/>
      <c r="G100" s="114">
        <f>SUM(G98:G99)</f>
        <v>107403269</v>
      </c>
      <c r="H100" s="21"/>
      <c r="I100" s="114">
        <f>SUM(I98:I99)</f>
        <v>75670657</v>
      </c>
      <c r="J100" s="21"/>
      <c r="K100" s="114">
        <f>SUM(K98:K99)</f>
        <v>78450816</v>
      </c>
    </row>
    <row r="101" spans="1:11" ht="11.45" customHeight="1">
      <c r="A101" s="50"/>
      <c r="B101" s="50"/>
      <c r="C101" s="50"/>
      <c r="D101" s="50"/>
      <c r="E101" s="21"/>
      <c r="F101" s="21"/>
      <c r="G101" s="21"/>
      <c r="H101" s="21"/>
      <c r="I101" s="21"/>
      <c r="J101" s="21"/>
      <c r="K101" s="21"/>
    </row>
    <row r="102" spans="1:11" ht="18" customHeight="1" thickBot="1">
      <c r="A102" s="121" t="s">
        <v>98</v>
      </c>
      <c r="B102" s="108"/>
      <c r="C102" s="108"/>
      <c r="D102" s="48"/>
      <c r="E102" s="122">
        <f>SUM(E81,E100)</f>
        <v>233227961</v>
      </c>
      <c r="F102" s="21"/>
      <c r="G102" s="122">
        <f>SUM(G81,G100)</f>
        <v>229578281</v>
      </c>
      <c r="H102" s="21"/>
      <c r="I102" s="122">
        <f>SUM(I81,I100)</f>
        <v>113722359</v>
      </c>
      <c r="J102" s="21"/>
      <c r="K102" s="122">
        <f>SUM(K81,K100)</f>
        <v>113720849</v>
      </c>
    </row>
    <row r="103" spans="1:11" ht="11.45" customHeight="1" thickTop="1">
      <c r="A103" s="50"/>
      <c r="B103" s="50"/>
      <c r="C103" s="50"/>
      <c r="D103" s="50"/>
      <c r="E103" s="21"/>
      <c r="F103" s="21"/>
      <c r="G103" s="21"/>
      <c r="H103" s="21"/>
      <c r="I103" s="21"/>
      <c r="J103" s="21"/>
      <c r="K103" s="21"/>
    </row>
    <row r="104" spans="1:11" ht="18" customHeight="1">
      <c r="E104" s="102"/>
      <c r="F104" s="102"/>
      <c r="G104" s="102"/>
      <c r="H104" s="102"/>
      <c r="I104" s="102"/>
      <c r="J104" s="102"/>
      <c r="K104" s="102"/>
    </row>
    <row r="105" spans="1:11" ht="18" customHeight="1">
      <c r="E105" s="102"/>
      <c r="F105" s="102"/>
      <c r="G105" s="102"/>
      <c r="H105" s="102"/>
      <c r="I105" s="102"/>
      <c r="J105" s="102"/>
      <c r="K105" s="102"/>
    </row>
  </sheetData>
  <mergeCells count="11">
    <mergeCell ref="E55:K55"/>
    <mergeCell ref="A61:C61"/>
    <mergeCell ref="E4:H4"/>
    <mergeCell ref="I4:K4"/>
    <mergeCell ref="E5:H5"/>
    <mergeCell ref="I5:K5"/>
    <mergeCell ref="E9:K9"/>
    <mergeCell ref="E51:H51"/>
    <mergeCell ref="I51:K51"/>
    <mergeCell ref="E50:H50"/>
    <mergeCell ref="I50:K50"/>
  </mergeCells>
  <pageMargins left="0.8" right="0.8" top="0.48" bottom="0.5" header="0.5" footer="0.5"/>
  <pageSetup paperSize="9" scale="70" firstPageNumber="3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4"/>
  <sheetViews>
    <sheetView view="pageBreakPreview" zoomScale="90" zoomScaleNormal="115" zoomScaleSheetLayoutView="90" workbookViewId="0"/>
  </sheetViews>
  <sheetFormatPr defaultColWidth="9.125" defaultRowHeight="18" customHeight="1"/>
  <cols>
    <col min="1" max="2" width="2.625" style="7" customWidth="1"/>
    <col min="3" max="3" width="49.25" style="7" customWidth="1"/>
    <col min="4" max="4" width="5.875" style="25" customWidth="1"/>
    <col min="5" max="5" width="12.875" style="7" customWidth="1"/>
    <col min="6" max="6" width="1.125" style="47" customWidth="1"/>
    <col min="7" max="7" width="12.875" style="7" customWidth="1"/>
    <col min="8" max="8" width="1.125" style="7" customWidth="1"/>
    <col min="9" max="9" width="12.875" style="7" customWidth="1"/>
    <col min="10" max="10" width="1.125" style="7" customWidth="1"/>
    <col min="11" max="11" width="12.875" style="7" customWidth="1"/>
    <col min="12" max="16384" width="9.125" style="7"/>
  </cols>
  <sheetData>
    <row r="1" spans="1:12" s="1" customFormat="1" ht="18.75" customHeight="1">
      <c r="A1" s="104" t="s">
        <v>117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s="3" customFormat="1" ht="18.75" customHeight="1">
      <c r="A2" s="2" t="s">
        <v>68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6.6" customHeight="1">
      <c r="A3" s="4"/>
      <c r="B3" s="5"/>
      <c r="C3" s="5"/>
      <c r="D3" s="6"/>
      <c r="F3" s="8"/>
      <c r="H3" s="9"/>
      <c r="I3" s="8"/>
      <c r="J3" s="8"/>
      <c r="K3" s="8"/>
    </row>
    <row r="4" spans="1:12" ht="18.75" customHeight="1">
      <c r="A4" s="5"/>
      <c r="B4" s="5"/>
      <c r="C4" s="5"/>
      <c r="D4" s="6"/>
      <c r="E4" s="157" t="s">
        <v>0</v>
      </c>
      <c r="F4" s="157"/>
      <c r="G4" s="157"/>
      <c r="H4" s="10"/>
      <c r="I4" s="157" t="s">
        <v>1</v>
      </c>
      <c r="J4" s="157"/>
      <c r="K4" s="157"/>
    </row>
    <row r="5" spans="1:12" ht="18.75" customHeight="1">
      <c r="A5" s="5"/>
      <c r="B5" s="5"/>
      <c r="C5" s="5"/>
      <c r="D5" s="11"/>
      <c r="E5" s="157" t="s">
        <v>2</v>
      </c>
      <c r="F5" s="157"/>
      <c r="G5" s="157"/>
      <c r="H5" s="12"/>
      <c r="I5" s="157" t="s">
        <v>2</v>
      </c>
      <c r="J5" s="157"/>
      <c r="K5" s="157"/>
    </row>
    <row r="6" spans="1:12" s="14" customFormat="1" ht="18.75" customHeight="1">
      <c r="A6" s="13"/>
      <c r="C6" s="13"/>
      <c r="D6" s="15"/>
      <c r="E6" s="158" t="s">
        <v>69</v>
      </c>
      <c r="F6" s="158"/>
      <c r="G6" s="158"/>
      <c r="H6" s="16"/>
      <c r="I6" s="158" t="s">
        <v>69</v>
      </c>
      <c r="J6" s="158"/>
      <c r="K6" s="158"/>
    </row>
    <row r="7" spans="1:12" s="14" customFormat="1" ht="18.75" customHeight="1">
      <c r="A7" s="13"/>
      <c r="C7" s="13"/>
      <c r="D7" s="15"/>
      <c r="E7" s="159" t="s">
        <v>194</v>
      </c>
      <c r="F7" s="158"/>
      <c r="G7" s="158"/>
      <c r="H7" s="16"/>
      <c r="I7" s="159" t="s">
        <v>194</v>
      </c>
      <c r="J7" s="158"/>
      <c r="K7" s="158"/>
    </row>
    <row r="8" spans="1:12" ht="18.75" customHeight="1">
      <c r="A8" s="5"/>
      <c r="B8" s="5"/>
      <c r="C8" s="5"/>
      <c r="D8" s="11"/>
      <c r="E8" s="109" t="s">
        <v>233</v>
      </c>
      <c r="F8" s="17"/>
      <c r="G8" s="109" t="s">
        <v>173</v>
      </c>
      <c r="H8" s="18"/>
      <c r="I8" s="109" t="s">
        <v>233</v>
      </c>
      <c r="J8" s="17"/>
      <c r="K8" s="109" t="s">
        <v>173</v>
      </c>
    </row>
    <row r="9" spans="1:12" ht="18.75" customHeight="1">
      <c r="A9" s="5"/>
      <c r="B9" s="5"/>
      <c r="C9" s="5"/>
      <c r="D9" s="11"/>
      <c r="E9" s="154" t="s">
        <v>71</v>
      </c>
      <c r="F9" s="154"/>
      <c r="G9" s="154"/>
      <c r="H9" s="154"/>
      <c r="I9" s="154"/>
      <c r="J9" s="154"/>
      <c r="K9" s="154"/>
    </row>
    <row r="10" spans="1:12" ht="18.75" customHeight="1">
      <c r="A10" s="7" t="s">
        <v>105</v>
      </c>
      <c r="D10" s="11"/>
      <c r="E10" s="19">
        <v>8855798</v>
      </c>
      <c r="F10" s="19"/>
      <c r="G10" s="19">
        <v>21641262</v>
      </c>
      <c r="H10" s="19"/>
      <c r="I10" s="19">
        <v>0</v>
      </c>
      <c r="J10" s="19"/>
      <c r="K10" s="19">
        <v>0</v>
      </c>
    </row>
    <row r="11" spans="1:12" ht="18.75" customHeight="1">
      <c r="A11" s="7" t="s">
        <v>150</v>
      </c>
      <c r="D11" s="11"/>
      <c r="E11" s="19">
        <v>603195</v>
      </c>
      <c r="F11" s="19"/>
      <c r="G11" s="19">
        <v>710332</v>
      </c>
      <c r="H11" s="19"/>
      <c r="I11" s="19">
        <v>0</v>
      </c>
      <c r="J11" s="19"/>
      <c r="K11" s="19">
        <v>0</v>
      </c>
    </row>
    <row r="12" spans="1:12" ht="18.75" customHeight="1">
      <c r="A12" s="7" t="s">
        <v>106</v>
      </c>
      <c r="D12" s="11"/>
      <c r="E12" s="20">
        <v>-7384355</v>
      </c>
      <c r="F12" s="19"/>
      <c r="G12" s="20">
        <v>-21107337</v>
      </c>
      <c r="H12" s="19"/>
      <c r="I12" s="20">
        <v>0</v>
      </c>
      <c r="J12" s="19"/>
      <c r="K12" s="20">
        <v>0</v>
      </c>
    </row>
    <row r="13" spans="1:12" s="5" customFormat="1" ht="18.75" customHeight="1">
      <c r="A13" s="5" t="s">
        <v>30</v>
      </c>
      <c r="D13" s="48"/>
      <c r="E13" s="21">
        <f>SUM(E10:E12)</f>
        <v>2074638</v>
      </c>
      <c r="F13" s="21">
        <f>SUM(F10:F12)</f>
        <v>0</v>
      </c>
      <c r="G13" s="21">
        <v>1244257</v>
      </c>
      <c r="H13" s="21"/>
      <c r="I13" s="21">
        <f>SUM(I10:I12)</f>
        <v>0</v>
      </c>
      <c r="J13" s="21"/>
      <c r="K13" s="21">
        <v>0</v>
      </c>
    </row>
    <row r="14" spans="1:12" ht="6.6" customHeight="1">
      <c r="A14" s="4"/>
      <c r="B14" s="5"/>
      <c r="C14" s="5"/>
      <c r="D14" s="6"/>
      <c r="F14" s="8"/>
      <c r="H14" s="9"/>
      <c r="I14" s="8"/>
      <c r="J14" s="8"/>
      <c r="K14" s="8"/>
    </row>
    <row r="15" spans="1:12" ht="18.75" customHeight="1">
      <c r="A15" s="7" t="s">
        <v>61</v>
      </c>
      <c r="D15" s="11"/>
      <c r="E15" s="19">
        <v>51874</v>
      </c>
      <c r="F15" s="19"/>
      <c r="G15" s="19">
        <v>82130</v>
      </c>
      <c r="H15" s="19"/>
      <c r="I15" s="19">
        <v>99979</v>
      </c>
      <c r="J15" s="19"/>
      <c r="K15" s="19">
        <v>127467</v>
      </c>
    </row>
    <row r="16" spans="1:12" ht="18.75" customHeight="1">
      <c r="A16" s="7" t="s">
        <v>32</v>
      </c>
      <c r="D16" s="11"/>
      <c r="E16" s="19">
        <v>469859</v>
      </c>
      <c r="F16" s="19"/>
      <c r="G16" s="19">
        <v>136296</v>
      </c>
      <c r="H16" s="19"/>
      <c r="I16" s="19">
        <v>76305</v>
      </c>
      <c r="J16" s="19"/>
      <c r="K16" s="19">
        <v>88002</v>
      </c>
    </row>
    <row r="17" spans="1:11" ht="18.75" customHeight="1">
      <c r="A17" s="7" t="s">
        <v>31</v>
      </c>
      <c r="D17" s="11"/>
      <c r="E17" s="19">
        <v>0</v>
      </c>
      <c r="F17" s="21"/>
      <c r="G17" s="19">
        <v>0</v>
      </c>
      <c r="H17" s="19"/>
      <c r="I17" s="19">
        <v>532512</v>
      </c>
      <c r="J17" s="19"/>
      <c r="K17" s="19">
        <v>395000</v>
      </c>
    </row>
    <row r="18" spans="1:11" ht="18.75" customHeight="1">
      <c r="A18" s="7" t="s">
        <v>33</v>
      </c>
      <c r="D18" s="11"/>
      <c r="E18" s="19">
        <v>111583</v>
      </c>
      <c r="F18" s="19"/>
      <c r="G18" s="19">
        <v>72633</v>
      </c>
      <c r="H18" s="19"/>
      <c r="I18" s="19">
        <v>448</v>
      </c>
      <c r="J18" s="19"/>
      <c r="K18" s="19">
        <v>486</v>
      </c>
    </row>
    <row r="19" spans="1:11" ht="18.75" customHeight="1">
      <c r="A19" s="7" t="s">
        <v>34</v>
      </c>
      <c r="D19" s="11"/>
      <c r="E19" s="19">
        <v>-685839</v>
      </c>
      <c r="F19" s="19"/>
      <c r="G19" s="19">
        <v>-605020</v>
      </c>
      <c r="H19" s="19"/>
      <c r="I19" s="19">
        <v>-250811</v>
      </c>
      <c r="J19" s="19"/>
      <c r="K19" s="19">
        <v>-196143</v>
      </c>
    </row>
    <row r="20" spans="1:11" ht="18.75" customHeight="1">
      <c r="A20" s="7" t="s">
        <v>136</v>
      </c>
      <c r="D20" s="11"/>
      <c r="E20" s="19">
        <v>7799</v>
      </c>
      <c r="F20" s="19"/>
      <c r="G20" s="19">
        <v>-266536</v>
      </c>
      <c r="H20" s="19"/>
      <c r="I20" s="19">
        <v>59118</v>
      </c>
      <c r="J20" s="19"/>
      <c r="K20" s="19">
        <v>163978</v>
      </c>
    </row>
    <row r="21" spans="1:11" ht="18.75" customHeight="1">
      <c r="A21" s="7" t="s">
        <v>202</v>
      </c>
      <c r="D21" s="11"/>
      <c r="E21" s="19">
        <v>146621</v>
      </c>
      <c r="F21" s="19"/>
      <c r="G21" s="19">
        <v>153304</v>
      </c>
      <c r="H21" s="19"/>
      <c r="I21" s="19">
        <v>0</v>
      </c>
      <c r="J21" s="21"/>
      <c r="K21" s="19">
        <v>0</v>
      </c>
    </row>
    <row r="22" spans="1:11" ht="18.75" customHeight="1">
      <c r="A22" s="22" t="s">
        <v>35</v>
      </c>
      <c r="D22" s="11"/>
      <c r="E22" s="19">
        <v>-1140731</v>
      </c>
      <c r="F22" s="23"/>
      <c r="G22" s="19">
        <v>-663968</v>
      </c>
      <c r="H22" s="23"/>
      <c r="I22" s="19">
        <v>-241312</v>
      </c>
      <c r="J22" s="23"/>
      <c r="K22" s="19">
        <v>-77773</v>
      </c>
    </row>
    <row r="23" spans="1:11" ht="18.75" customHeight="1">
      <c r="A23" s="22" t="s">
        <v>138</v>
      </c>
      <c r="F23" s="23"/>
      <c r="G23" s="19"/>
      <c r="H23" s="23"/>
      <c r="J23" s="23"/>
      <c r="K23" s="19"/>
    </row>
    <row r="24" spans="1:11" ht="18.75" customHeight="1">
      <c r="A24" s="22"/>
      <c r="B24" s="7" t="s">
        <v>137</v>
      </c>
      <c r="D24" s="11"/>
      <c r="E24" s="20">
        <v>550763</v>
      </c>
      <c r="F24" s="23"/>
      <c r="G24" s="19">
        <v>2228633</v>
      </c>
      <c r="H24" s="23"/>
      <c r="I24" s="19">
        <v>0</v>
      </c>
      <c r="J24" s="28"/>
      <c r="K24" s="19">
        <v>0</v>
      </c>
    </row>
    <row r="25" spans="1:11" ht="18.75" customHeight="1">
      <c r="A25" s="5" t="s">
        <v>36</v>
      </c>
      <c r="D25" s="11"/>
      <c r="E25" s="24">
        <f>SUM(E13:E24)</f>
        <v>1586567</v>
      </c>
      <c r="F25" s="21"/>
      <c r="G25" s="24">
        <v>2381729</v>
      </c>
      <c r="H25" s="21"/>
      <c r="I25" s="24">
        <f>SUM(I13:I24)</f>
        <v>276239</v>
      </c>
      <c r="J25" s="21"/>
      <c r="K25" s="24">
        <v>501017</v>
      </c>
    </row>
    <row r="26" spans="1:11" ht="18.75" customHeight="1">
      <c r="A26" s="22" t="s">
        <v>171</v>
      </c>
      <c r="E26" s="20">
        <v>-300684</v>
      </c>
      <c r="F26" s="23"/>
      <c r="G26" s="20">
        <v>-104919</v>
      </c>
      <c r="H26" s="23"/>
      <c r="I26" s="20">
        <v>432</v>
      </c>
      <c r="J26" s="23"/>
      <c r="K26" s="20">
        <v>1764</v>
      </c>
    </row>
    <row r="27" spans="1:11" ht="18.75" customHeight="1">
      <c r="A27" s="5" t="s">
        <v>70</v>
      </c>
      <c r="C27" s="5"/>
      <c r="D27" s="26"/>
      <c r="E27" s="27">
        <f>SUM(E25:E26)</f>
        <v>1285883</v>
      </c>
      <c r="F27" s="28"/>
      <c r="G27" s="27">
        <v>2276810</v>
      </c>
      <c r="H27" s="28"/>
      <c r="I27" s="27">
        <f>SUM(I25:I26)</f>
        <v>276671</v>
      </c>
      <c r="J27" s="28"/>
      <c r="K27" s="27">
        <v>502781</v>
      </c>
    </row>
    <row r="28" spans="1:11" ht="6.6" customHeight="1">
      <c r="A28" s="4"/>
      <c r="B28" s="5"/>
      <c r="C28" s="5"/>
      <c r="D28" s="6"/>
      <c r="F28" s="8"/>
      <c r="H28" s="9"/>
      <c r="I28" s="8"/>
      <c r="J28" s="8"/>
      <c r="K28" s="8"/>
    </row>
    <row r="29" spans="1:11" ht="18.75" customHeight="1">
      <c r="A29" s="5" t="s">
        <v>122</v>
      </c>
      <c r="C29" s="5"/>
      <c r="D29" s="26"/>
      <c r="E29" s="29"/>
      <c r="F29" s="29"/>
      <c r="G29" s="29"/>
      <c r="H29" s="29"/>
      <c r="I29" s="29"/>
      <c r="J29" s="30"/>
      <c r="K29" s="29"/>
    </row>
    <row r="30" spans="1:11" ht="18.75" customHeight="1">
      <c r="A30" s="31" t="s">
        <v>92</v>
      </c>
      <c r="C30" s="5"/>
      <c r="D30" s="26"/>
      <c r="E30" s="21"/>
      <c r="F30" s="29"/>
      <c r="G30" s="21"/>
      <c r="H30" s="29"/>
      <c r="I30" s="21"/>
      <c r="J30" s="29"/>
      <c r="K30" s="21"/>
    </row>
    <row r="31" spans="1:11" ht="18.75" customHeight="1">
      <c r="A31" s="7" t="s">
        <v>125</v>
      </c>
      <c r="E31" s="19">
        <v>1976766</v>
      </c>
      <c r="F31" s="29"/>
      <c r="G31" s="19">
        <v>3339752</v>
      </c>
      <c r="H31" s="29"/>
      <c r="I31" s="19">
        <v>0</v>
      </c>
      <c r="J31" s="30"/>
      <c r="K31" s="19">
        <v>0</v>
      </c>
    </row>
    <row r="32" spans="1:11" ht="18.75" customHeight="1">
      <c r="A32" s="7" t="s">
        <v>184</v>
      </c>
      <c r="E32" s="19">
        <v>659433</v>
      </c>
      <c r="F32" s="29"/>
      <c r="G32" s="19">
        <v>433387</v>
      </c>
      <c r="H32" s="29"/>
      <c r="I32" s="19">
        <v>0</v>
      </c>
      <c r="J32" s="30"/>
      <c r="K32" s="19">
        <v>0</v>
      </c>
    </row>
    <row r="33" spans="1:11" ht="18.75" customHeight="1">
      <c r="A33" s="7" t="s">
        <v>190</v>
      </c>
      <c r="F33" s="7"/>
    </row>
    <row r="34" spans="1:11" ht="18.75" customHeight="1">
      <c r="A34" s="7" t="s">
        <v>133</v>
      </c>
      <c r="B34" s="7" t="s">
        <v>139</v>
      </c>
      <c r="E34" s="52">
        <v>376399</v>
      </c>
      <c r="F34" s="29"/>
      <c r="G34" s="19">
        <v>612298</v>
      </c>
      <c r="H34" s="29"/>
      <c r="I34" s="19">
        <v>0</v>
      </c>
      <c r="J34" s="30"/>
      <c r="K34" s="19">
        <v>0</v>
      </c>
    </row>
    <row r="35" spans="1:11" ht="18.75" customHeight="1">
      <c r="A35" s="7" t="s">
        <v>185</v>
      </c>
      <c r="E35" s="52"/>
      <c r="F35" s="29"/>
      <c r="G35" s="19"/>
      <c r="H35" s="29"/>
      <c r="I35" s="19"/>
      <c r="J35" s="30"/>
      <c r="K35" s="19"/>
    </row>
    <row r="36" spans="1:11" ht="18.75" customHeight="1">
      <c r="B36" s="7" t="s">
        <v>264</v>
      </c>
      <c r="E36" s="19">
        <v>452168</v>
      </c>
      <c r="F36" s="29"/>
      <c r="G36" s="19">
        <v>-61998</v>
      </c>
      <c r="H36" s="29"/>
      <c r="I36" s="19">
        <v>0</v>
      </c>
      <c r="J36" s="30"/>
      <c r="K36" s="19">
        <v>0</v>
      </c>
    </row>
    <row r="37" spans="1:11" s="5" customFormat="1" ht="18.75" customHeight="1">
      <c r="A37" s="5" t="s">
        <v>203</v>
      </c>
      <c r="D37" s="26"/>
      <c r="E37" s="114">
        <f>SUM(E31:E36)</f>
        <v>3464766</v>
      </c>
      <c r="F37" s="29"/>
      <c r="G37" s="114">
        <v>4323439</v>
      </c>
      <c r="H37" s="29"/>
      <c r="I37" s="114">
        <f>SUM(I31:I36)</f>
        <v>0</v>
      </c>
      <c r="J37" s="29"/>
      <c r="K37" s="114">
        <v>0</v>
      </c>
    </row>
    <row r="38" spans="1:11" ht="6.6" customHeight="1">
      <c r="A38" s="4"/>
      <c r="B38" s="5"/>
      <c r="C38" s="5"/>
      <c r="D38" s="6"/>
      <c r="F38" s="8"/>
      <c r="H38" s="9"/>
      <c r="I38" s="8"/>
      <c r="J38" s="8"/>
      <c r="K38" s="8"/>
    </row>
    <row r="39" spans="1:11" s="5" customFormat="1" ht="18.75" customHeight="1">
      <c r="A39" s="31" t="s">
        <v>93</v>
      </c>
      <c r="D39" s="26"/>
      <c r="E39" s="21"/>
      <c r="F39" s="29"/>
      <c r="G39" s="21"/>
      <c r="H39" s="29"/>
      <c r="I39" s="21"/>
      <c r="J39" s="29"/>
      <c r="K39" s="21"/>
    </row>
    <row r="40" spans="1:11" s="5" customFormat="1" ht="18.75" customHeight="1">
      <c r="A40" s="7" t="s">
        <v>204</v>
      </c>
      <c r="D40" s="26"/>
      <c r="E40" s="21"/>
      <c r="F40" s="29"/>
      <c r="G40" s="21"/>
    </row>
    <row r="41" spans="1:11" s="5" customFormat="1" ht="18.75" customHeight="1">
      <c r="A41" s="7" t="s">
        <v>133</v>
      </c>
      <c r="B41" s="7" t="s">
        <v>217</v>
      </c>
      <c r="D41" s="25"/>
      <c r="E41" s="19">
        <v>256644</v>
      </c>
      <c r="F41" s="29"/>
      <c r="G41" s="19">
        <v>25896</v>
      </c>
      <c r="H41" s="30"/>
      <c r="I41" s="19">
        <v>289452</v>
      </c>
      <c r="J41" s="30"/>
      <c r="K41" s="19">
        <v>57128</v>
      </c>
    </row>
    <row r="42" spans="1:11" s="5" customFormat="1" ht="18.75" customHeight="1">
      <c r="A42" s="7" t="s">
        <v>256</v>
      </c>
      <c r="B42" s="7"/>
      <c r="D42" s="25"/>
      <c r="E42" s="19"/>
      <c r="F42" s="29"/>
      <c r="G42" s="19"/>
      <c r="H42" s="30"/>
      <c r="I42" s="19"/>
      <c r="J42" s="30"/>
      <c r="K42" s="19"/>
    </row>
    <row r="43" spans="1:11" s="5" customFormat="1" ht="18.75" customHeight="1">
      <c r="A43" s="7" t="s">
        <v>133</v>
      </c>
      <c r="B43" s="7" t="s">
        <v>139</v>
      </c>
      <c r="D43" s="25"/>
      <c r="E43" s="19">
        <v>-621</v>
      </c>
      <c r="F43" s="29"/>
      <c r="G43" s="19">
        <v>0</v>
      </c>
      <c r="H43" s="30"/>
      <c r="I43" s="19">
        <v>0</v>
      </c>
      <c r="J43" s="30"/>
      <c r="K43" s="19">
        <v>0</v>
      </c>
    </row>
    <row r="44" spans="1:11" s="5" customFormat="1" ht="18.75" customHeight="1">
      <c r="A44" s="7" t="s">
        <v>126</v>
      </c>
      <c r="B44" s="7"/>
      <c r="D44" s="25"/>
      <c r="E44" s="19"/>
      <c r="F44" s="29"/>
      <c r="G44" s="19"/>
      <c r="H44" s="30"/>
      <c r="I44" s="19"/>
      <c r="J44" s="30"/>
      <c r="K44" s="19"/>
    </row>
    <row r="45" spans="1:11" s="5" customFormat="1" ht="18.75" customHeight="1">
      <c r="B45" s="7" t="s">
        <v>265</v>
      </c>
      <c r="D45" s="25"/>
      <c r="E45" s="19">
        <v>-58455</v>
      </c>
      <c r="F45" s="29"/>
      <c r="G45" s="19">
        <v>-11390</v>
      </c>
      <c r="H45" s="30"/>
      <c r="I45" s="19">
        <v>-57890</v>
      </c>
      <c r="J45" s="30"/>
      <c r="K45" s="19">
        <v>-11425</v>
      </c>
    </row>
    <row r="46" spans="1:11" s="5" customFormat="1" ht="18.75" customHeight="1">
      <c r="A46" s="5" t="s">
        <v>266</v>
      </c>
      <c r="D46" s="26"/>
      <c r="E46" s="32">
        <f>SUM(E41:E45)</f>
        <v>197568</v>
      </c>
      <c r="F46" s="29"/>
      <c r="G46" s="32">
        <v>14506</v>
      </c>
      <c r="H46" s="29"/>
      <c r="I46" s="32">
        <f>SUM(I41:I45)</f>
        <v>231562</v>
      </c>
      <c r="J46" s="29"/>
      <c r="K46" s="32">
        <v>45703</v>
      </c>
    </row>
    <row r="47" spans="1:11" s="5" customFormat="1" ht="18.75" customHeight="1">
      <c r="A47" s="5" t="s">
        <v>222</v>
      </c>
      <c r="D47" s="26"/>
      <c r="E47" s="34">
        <f>E37+E46</f>
        <v>3662334</v>
      </c>
      <c r="F47" s="29"/>
      <c r="G47" s="34">
        <v>4337945</v>
      </c>
      <c r="H47" s="29"/>
      <c r="I47" s="34">
        <f>I37+I46</f>
        <v>231562</v>
      </c>
      <c r="J47" s="29"/>
      <c r="K47" s="34">
        <v>45703</v>
      </c>
    </row>
    <row r="48" spans="1:11" ht="18.75" customHeight="1" thickBot="1">
      <c r="A48" s="5" t="s">
        <v>219</v>
      </c>
      <c r="E48" s="35">
        <f>E27+E47</f>
        <v>4948217</v>
      </c>
      <c r="F48" s="29"/>
      <c r="G48" s="35">
        <v>6614755</v>
      </c>
      <c r="H48" s="33"/>
      <c r="I48" s="35">
        <f>I27+I47</f>
        <v>508233</v>
      </c>
      <c r="J48" s="36"/>
      <c r="K48" s="35">
        <v>548484</v>
      </c>
    </row>
    <row r="49" spans="1:11" ht="6.6" customHeight="1" thickTop="1">
      <c r="A49" s="4"/>
      <c r="B49" s="5"/>
      <c r="C49" s="5"/>
      <c r="D49" s="6"/>
      <c r="F49" s="8"/>
      <c r="H49" s="9"/>
      <c r="I49" s="8"/>
      <c r="J49" s="8"/>
      <c r="K49" s="8"/>
    </row>
    <row r="50" spans="1:11" ht="18.75" customHeight="1">
      <c r="A50" s="37" t="s">
        <v>257</v>
      </c>
      <c r="B50" s="38"/>
      <c r="C50" s="38"/>
      <c r="D50" s="49"/>
      <c r="E50" s="39"/>
      <c r="F50" s="40"/>
      <c r="G50" s="39"/>
      <c r="I50" s="39"/>
      <c r="K50" s="39"/>
    </row>
    <row r="51" spans="1:11" ht="18.75" customHeight="1">
      <c r="A51" s="13"/>
      <c r="B51" s="38" t="s">
        <v>193</v>
      </c>
      <c r="C51" s="38"/>
      <c r="E51" s="19">
        <v>1182175</v>
      </c>
      <c r="F51" s="39"/>
      <c r="G51" s="19">
        <v>2248228</v>
      </c>
      <c r="H51" s="39"/>
      <c r="I51" s="19">
        <v>276671</v>
      </c>
      <c r="J51" s="39"/>
      <c r="K51" s="19">
        <v>502781</v>
      </c>
    </row>
    <row r="52" spans="1:11" ht="18.75" customHeight="1">
      <c r="A52" s="41"/>
      <c r="B52" s="38" t="s">
        <v>29</v>
      </c>
      <c r="C52" s="38"/>
      <c r="E52" s="19">
        <v>103708</v>
      </c>
      <c r="F52" s="39"/>
      <c r="G52" s="19">
        <v>28582</v>
      </c>
      <c r="H52" s="39"/>
      <c r="I52" s="19">
        <v>0</v>
      </c>
      <c r="J52" s="36"/>
      <c r="K52" s="19">
        <v>0</v>
      </c>
    </row>
    <row r="53" spans="1:11" ht="18.75" customHeight="1" thickBot="1">
      <c r="A53" s="42" t="s">
        <v>70</v>
      </c>
      <c r="B53" s="38"/>
      <c r="C53" s="38"/>
      <c r="E53" s="43">
        <f>SUM(E51:E52)</f>
        <v>1285883</v>
      </c>
      <c r="F53" s="39"/>
      <c r="G53" s="43">
        <v>2276810</v>
      </c>
      <c r="H53" s="39"/>
      <c r="I53" s="43">
        <f>SUM(I51:I52)</f>
        <v>276671</v>
      </c>
      <c r="J53" s="39"/>
      <c r="K53" s="43">
        <v>502781</v>
      </c>
    </row>
    <row r="54" spans="1:11" ht="6.6" customHeight="1" thickTop="1">
      <c r="A54" s="4"/>
      <c r="B54" s="5"/>
      <c r="C54" s="5"/>
      <c r="D54" s="6"/>
      <c r="F54" s="8"/>
      <c r="H54" s="9"/>
      <c r="I54" s="8"/>
      <c r="J54" s="8"/>
      <c r="K54" s="8"/>
    </row>
    <row r="55" spans="1:11" ht="18.75" customHeight="1">
      <c r="A55" s="37" t="s">
        <v>258</v>
      </c>
      <c r="B55" s="38"/>
      <c r="C55" s="38"/>
      <c r="D55" s="49"/>
      <c r="E55" s="39"/>
      <c r="F55" s="40"/>
      <c r="G55" s="39"/>
      <c r="I55" s="39"/>
      <c r="K55" s="39"/>
    </row>
    <row r="56" spans="1:11" ht="18.75" customHeight="1">
      <c r="A56" s="13"/>
      <c r="B56" s="38" t="s">
        <v>193</v>
      </c>
      <c r="C56" s="38"/>
      <c r="E56" s="19">
        <v>4781424</v>
      </c>
      <c r="F56" s="39"/>
      <c r="G56" s="19">
        <v>6472339</v>
      </c>
      <c r="H56" s="39"/>
      <c r="I56" s="19">
        <v>508233</v>
      </c>
      <c r="J56" s="39"/>
      <c r="K56" s="19">
        <v>548484</v>
      </c>
    </row>
    <row r="57" spans="1:11" ht="18.75" customHeight="1">
      <c r="A57" s="41"/>
      <c r="B57" s="38" t="s">
        <v>29</v>
      </c>
      <c r="C57" s="38"/>
      <c r="E57" s="19">
        <v>166793</v>
      </c>
      <c r="F57" s="40"/>
      <c r="G57" s="19">
        <v>142416</v>
      </c>
      <c r="I57" s="19">
        <v>0</v>
      </c>
      <c r="J57" s="5"/>
      <c r="K57" s="19">
        <v>0</v>
      </c>
    </row>
    <row r="58" spans="1:11" ht="18.75" customHeight="1" thickBot="1">
      <c r="A58" s="42" t="s">
        <v>219</v>
      </c>
      <c r="B58" s="38"/>
      <c r="C58" s="38"/>
      <c r="E58" s="43">
        <f>SUM(E56:E57)</f>
        <v>4948217</v>
      </c>
      <c r="F58" s="39"/>
      <c r="G58" s="43">
        <v>6614755</v>
      </c>
      <c r="H58" s="39"/>
      <c r="I58" s="43">
        <f>SUM(I56:I57)</f>
        <v>508233</v>
      </c>
      <c r="J58" s="39"/>
      <c r="K58" s="43">
        <v>548484</v>
      </c>
    </row>
    <row r="59" spans="1:11" ht="6.6" customHeight="1" thickTop="1">
      <c r="A59" s="4"/>
      <c r="B59" s="5"/>
      <c r="C59" s="5"/>
      <c r="D59" s="6"/>
      <c r="F59" s="8"/>
      <c r="H59" s="9"/>
      <c r="I59" s="8"/>
      <c r="J59" s="8"/>
      <c r="K59" s="8"/>
    </row>
    <row r="60" spans="1:11" s="5" customFormat="1" ht="18.75" customHeight="1" thickBot="1">
      <c r="A60" s="44" t="s">
        <v>84</v>
      </c>
      <c r="D60" s="25"/>
      <c r="E60" s="45">
        <f>E51/2175000</f>
        <v>0.54352873563218396</v>
      </c>
      <c r="F60" s="46"/>
      <c r="G60" s="45">
        <v>1.23</v>
      </c>
      <c r="H60" s="46"/>
      <c r="I60" s="45">
        <f>I53/2175000</f>
        <v>0.12720505747126437</v>
      </c>
      <c r="J60" s="46"/>
      <c r="K60" s="45">
        <v>0.27</v>
      </c>
    </row>
    <row r="61" spans="1:11" ht="18" customHeight="1" thickTop="1"/>
    <row r="63" spans="1:11" ht="18" customHeight="1">
      <c r="E63" s="39"/>
      <c r="G63" s="39"/>
      <c r="I63" s="39"/>
      <c r="K63" s="39"/>
    </row>
    <row r="64" spans="1:11" ht="18" customHeight="1">
      <c r="E64" s="39"/>
      <c r="G64" s="39"/>
      <c r="I64" s="39"/>
      <c r="K64" s="39"/>
    </row>
  </sheetData>
  <mergeCells count="9">
    <mergeCell ref="E4:G4"/>
    <mergeCell ref="I4:K4"/>
    <mergeCell ref="E9:K9"/>
    <mergeCell ref="E5:G5"/>
    <mergeCell ref="I5:K5"/>
    <mergeCell ref="E6:G6"/>
    <mergeCell ref="I6:K6"/>
    <mergeCell ref="E7:G7"/>
    <mergeCell ref="I7:K7"/>
  </mergeCells>
  <pageMargins left="0.8" right="0.8" top="0.48" bottom="0.5" header="0.5" footer="0.5"/>
  <pageSetup paperSize="9" scale="68" firstPageNumber="5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E4947-F868-4534-B496-68C192B81E04}">
  <sheetPr>
    <pageSetUpPr fitToPage="1"/>
  </sheetPr>
  <dimension ref="A1:M65"/>
  <sheetViews>
    <sheetView view="pageBreakPreview" zoomScale="90" zoomScaleNormal="100" zoomScaleSheetLayoutView="90" workbookViewId="0"/>
  </sheetViews>
  <sheetFormatPr defaultColWidth="9.125" defaultRowHeight="18" customHeight="1"/>
  <cols>
    <col min="1" max="2" width="2.625" style="7" customWidth="1"/>
    <col min="3" max="3" width="48.375" style="7" customWidth="1"/>
    <col min="4" max="4" width="6.625" style="25" customWidth="1"/>
    <col min="5" max="5" width="1.125" style="25" customWidth="1"/>
    <col min="6" max="6" width="14.125" style="7" customWidth="1"/>
    <col min="7" max="7" width="1.125" style="47" customWidth="1"/>
    <col min="8" max="8" width="14.125" style="7" customWidth="1"/>
    <col min="9" max="9" width="1.125" style="7" customWidth="1"/>
    <col min="10" max="10" width="14.125" style="7" customWidth="1"/>
    <col min="11" max="11" width="1.125" style="7" customWidth="1"/>
    <col min="12" max="12" width="14.125" style="7" customWidth="1"/>
    <col min="13" max="16384" width="9.125" style="7"/>
  </cols>
  <sheetData>
    <row r="1" spans="1:13" s="1" customFormat="1" ht="18.75" customHeight="1">
      <c r="A1" s="104" t="s">
        <v>117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3" s="3" customFormat="1" ht="18.75" customHeight="1">
      <c r="A2" s="2" t="s">
        <v>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6.6" customHeight="1">
      <c r="A3" s="4"/>
      <c r="B3" s="5"/>
      <c r="C3" s="5"/>
      <c r="D3" s="6"/>
      <c r="E3" s="6"/>
      <c r="G3" s="8"/>
      <c r="I3" s="9"/>
      <c r="J3" s="8"/>
      <c r="K3" s="8"/>
      <c r="L3" s="8"/>
    </row>
    <row r="4" spans="1:13" ht="18.75" customHeight="1">
      <c r="A4" s="5"/>
      <c r="B4" s="5"/>
      <c r="C4" s="5"/>
      <c r="D4" s="6"/>
      <c r="E4" s="6"/>
      <c r="F4" s="157" t="s">
        <v>0</v>
      </c>
      <c r="G4" s="157"/>
      <c r="H4" s="157"/>
      <c r="I4" s="10"/>
      <c r="J4" s="157" t="s">
        <v>1</v>
      </c>
      <c r="K4" s="157"/>
      <c r="L4" s="157"/>
    </row>
    <row r="5" spans="1:13" ht="18.75" customHeight="1">
      <c r="A5" s="5"/>
      <c r="B5" s="5"/>
      <c r="C5" s="5"/>
      <c r="D5" s="11"/>
      <c r="E5" s="11"/>
      <c r="F5" s="157" t="s">
        <v>2</v>
      </c>
      <c r="G5" s="157"/>
      <c r="H5" s="157"/>
      <c r="I5" s="12"/>
      <c r="J5" s="157" t="s">
        <v>2</v>
      </c>
      <c r="K5" s="157"/>
      <c r="L5" s="157"/>
    </row>
    <row r="6" spans="1:13" s="14" customFormat="1" ht="18.75" customHeight="1">
      <c r="A6" s="13"/>
      <c r="C6" s="13"/>
      <c r="D6" s="15"/>
      <c r="E6" s="15"/>
      <c r="F6" s="158" t="s">
        <v>195</v>
      </c>
      <c r="G6" s="158"/>
      <c r="H6" s="158"/>
      <c r="I6" s="16"/>
      <c r="J6" s="158" t="s">
        <v>195</v>
      </c>
      <c r="K6" s="158"/>
      <c r="L6" s="158"/>
    </row>
    <row r="7" spans="1:13" s="14" customFormat="1" ht="18.75" customHeight="1">
      <c r="A7" s="13"/>
      <c r="C7" s="13"/>
      <c r="D7" s="15"/>
      <c r="E7" s="15"/>
      <c r="F7" s="159" t="s">
        <v>194</v>
      </c>
      <c r="G7" s="158"/>
      <c r="H7" s="158"/>
      <c r="I7" s="16"/>
      <c r="J7" s="159" t="s">
        <v>194</v>
      </c>
      <c r="K7" s="158"/>
      <c r="L7" s="158"/>
    </row>
    <row r="8" spans="1:13" ht="18.75" customHeight="1">
      <c r="A8" s="5"/>
      <c r="B8" s="5"/>
      <c r="C8" s="5"/>
      <c r="D8" s="11" t="s">
        <v>4</v>
      </c>
      <c r="E8" s="11"/>
      <c r="F8" s="109" t="s">
        <v>233</v>
      </c>
      <c r="G8" s="17"/>
      <c r="H8" s="109" t="s">
        <v>173</v>
      </c>
      <c r="I8" s="18"/>
      <c r="J8" s="109" t="s">
        <v>233</v>
      </c>
      <c r="K8" s="17"/>
      <c r="L8" s="109" t="s">
        <v>173</v>
      </c>
    </row>
    <row r="9" spans="1:13" ht="18.75" customHeight="1">
      <c r="A9" s="5"/>
      <c r="B9" s="5"/>
      <c r="C9" s="5"/>
      <c r="D9" s="11"/>
      <c r="E9" s="11"/>
      <c r="F9" s="154" t="s">
        <v>71</v>
      </c>
      <c r="G9" s="154"/>
      <c r="H9" s="154"/>
      <c r="I9" s="154"/>
      <c r="J9" s="154"/>
      <c r="K9" s="154"/>
      <c r="L9" s="154"/>
    </row>
    <row r="10" spans="1:13" ht="18.75" customHeight="1">
      <c r="A10" s="7" t="s">
        <v>105</v>
      </c>
      <c r="D10" s="11" t="s">
        <v>250</v>
      </c>
      <c r="E10" s="11"/>
      <c r="F10" s="19">
        <v>33746198</v>
      </c>
      <c r="G10" s="19"/>
      <c r="H10" s="19">
        <v>53444481</v>
      </c>
      <c r="I10" s="19"/>
      <c r="J10" s="19">
        <v>0</v>
      </c>
      <c r="K10" s="19"/>
      <c r="L10" s="19">
        <v>0</v>
      </c>
    </row>
    <row r="11" spans="1:13" ht="18.75" customHeight="1">
      <c r="A11" s="7" t="s">
        <v>150</v>
      </c>
      <c r="D11" s="11" t="s">
        <v>250</v>
      </c>
      <c r="E11" s="11"/>
      <c r="F11" s="19">
        <v>1845107</v>
      </c>
      <c r="G11" s="19"/>
      <c r="H11" s="19">
        <v>2161624</v>
      </c>
      <c r="I11" s="19"/>
      <c r="J11" s="19">
        <v>0</v>
      </c>
      <c r="K11" s="19"/>
      <c r="L11" s="19">
        <v>0</v>
      </c>
    </row>
    <row r="12" spans="1:13" ht="18.75" customHeight="1">
      <c r="A12" s="7" t="s">
        <v>106</v>
      </c>
      <c r="D12" s="11">
        <v>2</v>
      </c>
      <c r="E12" s="11"/>
      <c r="F12" s="20">
        <v>-30472044</v>
      </c>
      <c r="G12" s="19"/>
      <c r="H12" s="20">
        <v>-51153074</v>
      </c>
      <c r="I12" s="19"/>
      <c r="J12" s="20">
        <v>0</v>
      </c>
      <c r="K12" s="19"/>
      <c r="L12" s="20">
        <v>0</v>
      </c>
    </row>
    <row r="13" spans="1:13" s="5" customFormat="1" ht="18.75" customHeight="1">
      <c r="A13" s="5" t="s">
        <v>30</v>
      </c>
      <c r="D13" s="48"/>
      <c r="E13" s="48"/>
      <c r="F13" s="21">
        <f>SUM(F10:F12)</f>
        <v>5119261</v>
      </c>
      <c r="G13" s="21">
        <f>SUM(G10:G12)</f>
        <v>0</v>
      </c>
      <c r="H13" s="21">
        <v>4453031</v>
      </c>
      <c r="I13" s="21"/>
      <c r="J13" s="21">
        <f>SUM(J10:J12)</f>
        <v>0</v>
      </c>
      <c r="K13" s="21"/>
      <c r="L13" s="21">
        <v>0</v>
      </c>
    </row>
    <row r="14" spans="1:13" ht="6.6" customHeight="1">
      <c r="A14" s="4"/>
      <c r="B14" s="5"/>
      <c r="C14" s="5"/>
      <c r="D14" s="6"/>
      <c r="E14" s="6"/>
      <c r="G14" s="8"/>
      <c r="I14" s="9"/>
      <c r="J14" s="8"/>
      <c r="K14" s="8"/>
      <c r="L14" s="8"/>
    </row>
    <row r="15" spans="1:13" ht="18.75" customHeight="1">
      <c r="A15" s="7" t="s">
        <v>61</v>
      </c>
      <c r="D15" s="11">
        <v>2</v>
      </c>
      <c r="E15" s="11"/>
      <c r="F15" s="19">
        <v>181643</v>
      </c>
      <c r="G15" s="19"/>
      <c r="H15" s="19">
        <v>213161</v>
      </c>
      <c r="I15" s="19"/>
      <c r="J15" s="19">
        <v>298660</v>
      </c>
      <c r="K15" s="19"/>
      <c r="L15" s="19">
        <v>347745</v>
      </c>
    </row>
    <row r="16" spans="1:13" ht="18.75" customHeight="1">
      <c r="A16" s="7" t="s">
        <v>32</v>
      </c>
      <c r="D16" s="11">
        <v>2</v>
      </c>
      <c r="E16" s="11"/>
      <c r="F16" s="19">
        <v>1312468</v>
      </c>
      <c r="G16" s="19"/>
      <c r="H16" s="19">
        <v>250685</v>
      </c>
      <c r="I16" s="19"/>
      <c r="J16" s="19">
        <v>216550</v>
      </c>
      <c r="K16" s="19"/>
      <c r="L16" s="19">
        <v>168046</v>
      </c>
    </row>
    <row r="17" spans="1:12" ht="18.75" customHeight="1">
      <c r="A17" s="7" t="s">
        <v>31</v>
      </c>
      <c r="D17" s="11">
        <v>2</v>
      </c>
      <c r="E17" s="11"/>
      <c r="F17" s="19">
        <v>17352</v>
      </c>
      <c r="G17" s="19"/>
      <c r="H17" s="19">
        <v>26514</v>
      </c>
      <c r="I17" s="19"/>
      <c r="J17" s="19">
        <v>1607492</v>
      </c>
      <c r="K17" s="19"/>
      <c r="L17" s="19">
        <v>1938765</v>
      </c>
    </row>
    <row r="18" spans="1:12" ht="18.75" customHeight="1">
      <c r="A18" s="7" t="s">
        <v>33</v>
      </c>
      <c r="D18" s="11">
        <v>2</v>
      </c>
      <c r="E18" s="11"/>
      <c r="F18" s="19">
        <v>446367</v>
      </c>
      <c r="G18" s="19"/>
      <c r="H18" s="19">
        <v>136844</v>
      </c>
      <c r="I18" s="19"/>
      <c r="J18" s="19">
        <v>22006</v>
      </c>
      <c r="K18" s="19"/>
      <c r="L18" s="19">
        <v>1090</v>
      </c>
    </row>
    <row r="19" spans="1:12" ht="18.75" customHeight="1">
      <c r="A19" s="7" t="s">
        <v>34</v>
      </c>
      <c r="D19" s="11">
        <v>2</v>
      </c>
      <c r="E19" s="11"/>
      <c r="F19" s="19">
        <v>-2020520</v>
      </c>
      <c r="G19" s="19"/>
      <c r="H19" s="19">
        <v>-1775486</v>
      </c>
      <c r="I19" s="19"/>
      <c r="J19" s="19">
        <v>-676988</v>
      </c>
      <c r="K19" s="19"/>
      <c r="L19" s="19">
        <v>-779018</v>
      </c>
    </row>
    <row r="20" spans="1:12" ht="18.75" customHeight="1">
      <c r="A20" s="7" t="s">
        <v>218</v>
      </c>
      <c r="D20" s="11"/>
      <c r="E20" s="11"/>
      <c r="F20" s="19">
        <v>142829</v>
      </c>
      <c r="G20" s="19"/>
      <c r="H20" s="19">
        <v>125312</v>
      </c>
      <c r="I20" s="19"/>
      <c r="J20" s="19">
        <v>125972</v>
      </c>
      <c r="K20" s="19"/>
      <c r="L20" s="19">
        <v>284222</v>
      </c>
    </row>
    <row r="21" spans="1:12" ht="18.75" customHeight="1">
      <c r="A21" s="7" t="s">
        <v>202</v>
      </c>
      <c r="D21" s="11"/>
      <c r="E21" s="11"/>
      <c r="F21" s="19">
        <v>410585</v>
      </c>
      <c r="G21" s="19"/>
      <c r="H21" s="19">
        <v>206734</v>
      </c>
      <c r="I21" s="19"/>
      <c r="J21" s="19">
        <v>0</v>
      </c>
      <c r="K21" s="21"/>
      <c r="L21" s="19">
        <v>0</v>
      </c>
    </row>
    <row r="22" spans="1:12" ht="18.75" customHeight="1">
      <c r="A22" s="22" t="s">
        <v>35</v>
      </c>
      <c r="D22" s="11"/>
      <c r="E22" s="11"/>
      <c r="F22" s="19">
        <v>-3165973</v>
      </c>
      <c r="G22" s="23"/>
      <c r="H22" s="19">
        <v>-2223291</v>
      </c>
      <c r="I22" s="23"/>
      <c r="J22" s="19">
        <v>-655147</v>
      </c>
      <c r="K22" s="23"/>
      <c r="L22" s="19">
        <v>-237913</v>
      </c>
    </row>
    <row r="23" spans="1:12" ht="18.75" customHeight="1">
      <c r="A23" s="22" t="s">
        <v>138</v>
      </c>
      <c r="E23" s="11"/>
      <c r="G23" s="23"/>
      <c r="H23" s="19"/>
      <c r="I23" s="23"/>
      <c r="K23" s="23"/>
      <c r="L23" s="19"/>
    </row>
    <row r="24" spans="1:12" ht="18.75" customHeight="1">
      <c r="A24" s="22"/>
      <c r="B24" s="7" t="s">
        <v>137</v>
      </c>
      <c r="D24" s="11">
        <v>4</v>
      </c>
      <c r="E24" s="11"/>
      <c r="F24" s="19">
        <v>3231372</v>
      </c>
      <c r="G24" s="23"/>
      <c r="H24" s="19">
        <v>5337343</v>
      </c>
      <c r="I24" s="23"/>
      <c r="J24" s="19">
        <v>0</v>
      </c>
      <c r="K24" s="28"/>
      <c r="L24" s="19">
        <v>0</v>
      </c>
    </row>
    <row r="25" spans="1:12" ht="18.75" customHeight="1">
      <c r="A25" s="5" t="s">
        <v>36</v>
      </c>
      <c r="D25" s="11"/>
      <c r="E25" s="11"/>
      <c r="F25" s="24">
        <f>SUM(F13:F24)</f>
        <v>5675384</v>
      </c>
      <c r="G25" s="21"/>
      <c r="H25" s="24">
        <v>6750847</v>
      </c>
      <c r="I25" s="21"/>
      <c r="J25" s="24">
        <f>SUM(J13:J24)</f>
        <v>938545</v>
      </c>
      <c r="K25" s="21"/>
      <c r="L25" s="24">
        <v>1722937</v>
      </c>
    </row>
    <row r="26" spans="1:12" ht="18.75" customHeight="1">
      <c r="A26" s="22" t="s">
        <v>171</v>
      </c>
      <c r="F26" s="20">
        <v>-646933</v>
      </c>
      <c r="G26" s="23"/>
      <c r="H26" s="20">
        <v>-839590</v>
      </c>
      <c r="I26" s="23"/>
      <c r="J26" s="20">
        <v>5044</v>
      </c>
      <c r="K26" s="23"/>
      <c r="L26" s="20">
        <v>5950</v>
      </c>
    </row>
    <row r="27" spans="1:12" ht="18.75" customHeight="1">
      <c r="A27" s="5" t="s">
        <v>70</v>
      </c>
      <c r="C27" s="5"/>
      <c r="E27" s="26"/>
      <c r="F27" s="27">
        <f>SUM(F25:F26)</f>
        <v>5028451</v>
      </c>
      <c r="G27" s="28"/>
      <c r="H27" s="27">
        <v>5911257</v>
      </c>
      <c r="I27" s="28"/>
      <c r="J27" s="27">
        <f>SUM(J25:J26)</f>
        <v>943589</v>
      </c>
      <c r="K27" s="28"/>
      <c r="L27" s="27">
        <v>1728887</v>
      </c>
    </row>
    <row r="28" spans="1:12" ht="6.6" customHeight="1">
      <c r="A28" s="4"/>
      <c r="B28" s="5"/>
      <c r="C28" s="5"/>
      <c r="D28" s="6"/>
      <c r="E28" s="6"/>
      <c r="G28" s="8"/>
      <c r="I28" s="9"/>
      <c r="J28" s="8"/>
      <c r="K28" s="8"/>
      <c r="L28" s="8"/>
    </row>
    <row r="29" spans="1:12" ht="18.75" customHeight="1">
      <c r="A29" s="5" t="s">
        <v>122</v>
      </c>
      <c r="C29" s="5"/>
      <c r="D29" s="26"/>
      <c r="E29" s="26"/>
      <c r="F29" s="29"/>
      <c r="G29" s="29"/>
      <c r="H29" s="29"/>
      <c r="I29" s="29"/>
      <c r="J29" s="29"/>
      <c r="K29" s="30"/>
      <c r="L29" s="29"/>
    </row>
    <row r="30" spans="1:12" ht="18.75" customHeight="1">
      <c r="A30" s="31" t="s">
        <v>92</v>
      </c>
      <c r="C30" s="5"/>
      <c r="D30" s="26"/>
      <c r="E30" s="26"/>
      <c r="F30" s="21"/>
      <c r="G30" s="29"/>
      <c r="H30" s="21"/>
      <c r="I30" s="29"/>
      <c r="J30" s="21"/>
      <c r="K30" s="29"/>
      <c r="L30" s="21"/>
    </row>
    <row r="31" spans="1:12" ht="18.75" customHeight="1">
      <c r="A31" s="7" t="s">
        <v>125</v>
      </c>
      <c r="F31" s="19">
        <v>4543944</v>
      </c>
      <c r="G31" s="29"/>
      <c r="H31" s="19">
        <v>5505179</v>
      </c>
      <c r="I31" s="29"/>
      <c r="J31" s="19">
        <v>0</v>
      </c>
      <c r="K31" s="30"/>
      <c r="L31" s="19">
        <v>0</v>
      </c>
    </row>
    <row r="32" spans="1:12" ht="18.75" customHeight="1">
      <c r="A32" s="7" t="s">
        <v>184</v>
      </c>
      <c r="F32" s="19">
        <v>106206</v>
      </c>
      <c r="G32" s="29"/>
      <c r="H32" s="19">
        <v>1867354</v>
      </c>
      <c r="I32" s="29"/>
      <c r="J32" s="19">
        <v>0</v>
      </c>
      <c r="K32" s="30"/>
      <c r="L32" s="19">
        <v>0</v>
      </c>
    </row>
    <row r="33" spans="1:12" ht="18.75" customHeight="1">
      <c r="A33" s="7" t="s">
        <v>190</v>
      </c>
      <c r="G33" s="7"/>
    </row>
    <row r="34" spans="1:12" ht="18.75" customHeight="1">
      <c r="A34" s="7" t="s">
        <v>133</v>
      </c>
      <c r="B34" s="7" t="s">
        <v>139</v>
      </c>
      <c r="D34" s="25">
        <v>4</v>
      </c>
      <c r="F34" s="52">
        <v>91645</v>
      </c>
      <c r="G34" s="29"/>
      <c r="H34" s="19">
        <v>2379600</v>
      </c>
      <c r="I34" s="29"/>
      <c r="J34" s="19">
        <v>0</v>
      </c>
      <c r="K34" s="30"/>
      <c r="L34" s="19">
        <v>0</v>
      </c>
    </row>
    <row r="35" spans="1:12" ht="18.75" customHeight="1">
      <c r="A35" s="7" t="s">
        <v>185</v>
      </c>
      <c r="F35" s="52"/>
      <c r="G35" s="29"/>
      <c r="H35" s="19"/>
      <c r="I35" s="29"/>
      <c r="J35" s="19"/>
      <c r="K35" s="30"/>
      <c r="L35" s="19"/>
    </row>
    <row r="36" spans="1:12" ht="18.75" customHeight="1">
      <c r="B36" s="7" t="s">
        <v>264</v>
      </c>
      <c r="F36" s="19">
        <v>465204</v>
      </c>
      <c r="G36" s="29"/>
      <c r="H36" s="19">
        <v>-212283</v>
      </c>
      <c r="I36" s="29"/>
      <c r="J36" s="19">
        <v>0</v>
      </c>
      <c r="K36" s="30"/>
      <c r="L36" s="19">
        <v>0</v>
      </c>
    </row>
    <row r="37" spans="1:12" s="5" customFormat="1" ht="18.75" customHeight="1">
      <c r="A37" s="5" t="s">
        <v>203</v>
      </c>
      <c r="D37" s="26"/>
      <c r="E37" s="26"/>
      <c r="F37" s="114">
        <f>SUM(F31:F36)</f>
        <v>5206999</v>
      </c>
      <c r="G37" s="29"/>
      <c r="H37" s="114">
        <v>9539850</v>
      </c>
      <c r="I37" s="29"/>
      <c r="J37" s="114">
        <f>SUM(J31:J36)</f>
        <v>0</v>
      </c>
      <c r="K37" s="29"/>
      <c r="L37" s="114">
        <v>0</v>
      </c>
    </row>
    <row r="38" spans="1:12" ht="6.6" customHeight="1">
      <c r="A38" s="4"/>
      <c r="B38" s="5"/>
      <c r="C38" s="5"/>
      <c r="D38" s="6"/>
      <c r="E38" s="6"/>
      <c r="G38" s="8"/>
      <c r="I38" s="9"/>
      <c r="J38" s="8"/>
      <c r="K38" s="8"/>
      <c r="L38" s="8"/>
    </row>
    <row r="39" spans="1:12" s="5" customFormat="1" ht="18.75" customHeight="1">
      <c r="A39" s="31" t="s">
        <v>267</v>
      </c>
      <c r="D39" s="26"/>
      <c r="E39" s="26"/>
      <c r="F39" s="21"/>
      <c r="G39" s="29"/>
      <c r="H39" s="21"/>
      <c r="I39" s="29"/>
      <c r="J39" s="21"/>
      <c r="K39" s="29"/>
      <c r="L39" s="21"/>
    </row>
    <row r="40" spans="1:12" s="5" customFormat="1" ht="18.75" customHeight="1">
      <c r="A40" s="7" t="s">
        <v>213</v>
      </c>
      <c r="D40" s="26"/>
      <c r="E40" s="26"/>
      <c r="F40" s="21"/>
      <c r="G40" s="29"/>
      <c r="H40" s="21"/>
    </row>
    <row r="41" spans="1:12" s="5" customFormat="1" ht="18.75" customHeight="1">
      <c r="A41" s="7" t="s">
        <v>133</v>
      </c>
      <c r="B41" s="7" t="s">
        <v>217</v>
      </c>
      <c r="D41" s="25"/>
      <c r="E41" s="25"/>
      <c r="F41" s="19">
        <v>-408981</v>
      </c>
      <c r="G41" s="29"/>
      <c r="H41" s="19">
        <v>243727</v>
      </c>
      <c r="I41" s="30"/>
      <c r="J41" s="19">
        <v>-304685</v>
      </c>
      <c r="K41" s="30"/>
      <c r="L41" s="19">
        <v>594137</v>
      </c>
    </row>
    <row r="42" spans="1:12" s="5" customFormat="1" ht="18.75" customHeight="1">
      <c r="A42" s="7" t="s">
        <v>186</v>
      </c>
      <c r="B42" s="7"/>
      <c r="D42" s="25"/>
      <c r="E42" s="25"/>
      <c r="F42" s="19">
        <v>0</v>
      </c>
      <c r="G42" s="29"/>
      <c r="H42" s="19">
        <v>1930</v>
      </c>
      <c r="I42" s="30"/>
      <c r="J42" s="19">
        <v>0</v>
      </c>
      <c r="K42" s="30"/>
      <c r="L42" s="19">
        <v>0</v>
      </c>
    </row>
    <row r="43" spans="1:12" s="5" customFormat="1" ht="18.75" customHeight="1">
      <c r="A43" s="7" t="s">
        <v>256</v>
      </c>
      <c r="B43" s="7"/>
      <c r="D43" s="25"/>
      <c r="E43" s="25"/>
      <c r="G43" s="29"/>
      <c r="H43" s="19"/>
      <c r="J43" s="19"/>
      <c r="L43" s="7"/>
    </row>
    <row r="44" spans="1:12" s="5" customFormat="1" ht="18.75" customHeight="1">
      <c r="A44" s="7" t="s">
        <v>133</v>
      </c>
      <c r="B44" s="7" t="s">
        <v>139</v>
      </c>
      <c r="D44" s="25">
        <v>4</v>
      </c>
      <c r="E44" s="25"/>
      <c r="F44" s="19">
        <v>-7679</v>
      </c>
      <c r="G44" s="29"/>
      <c r="H44" s="19">
        <v>11689</v>
      </c>
      <c r="I44" s="30"/>
      <c r="J44" s="19">
        <v>0</v>
      </c>
      <c r="K44" s="30"/>
      <c r="L44" s="19">
        <v>0</v>
      </c>
    </row>
    <row r="45" spans="1:12" s="5" customFormat="1" ht="18.75" customHeight="1">
      <c r="A45" s="7" t="s">
        <v>126</v>
      </c>
      <c r="B45" s="7"/>
      <c r="D45" s="25"/>
      <c r="E45" s="25"/>
      <c r="F45" s="19"/>
      <c r="G45" s="29"/>
      <c r="H45" s="19"/>
      <c r="I45" s="30"/>
      <c r="J45" s="19"/>
      <c r="K45" s="30"/>
      <c r="L45" s="19"/>
    </row>
    <row r="46" spans="1:12" s="5" customFormat="1" ht="18.75" customHeight="1">
      <c r="B46" s="7" t="s">
        <v>264</v>
      </c>
      <c r="D46" s="25"/>
      <c r="E46" s="25"/>
      <c r="F46" s="19">
        <v>60117</v>
      </c>
      <c r="G46" s="29"/>
      <c r="H46" s="19">
        <v>-119182</v>
      </c>
      <c r="I46" s="30"/>
      <c r="J46" s="19">
        <v>60937</v>
      </c>
      <c r="K46" s="30"/>
      <c r="L46" s="19">
        <v>-118827</v>
      </c>
    </row>
    <row r="47" spans="1:12" s="5" customFormat="1" ht="18.75" customHeight="1">
      <c r="A47" s="5" t="s">
        <v>266</v>
      </c>
      <c r="D47" s="26"/>
      <c r="E47" s="26"/>
      <c r="F47" s="32">
        <f>SUM(F41:F46)</f>
        <v>-356543</v>
      </c>
      <c r="G47" s="29"/>
      <c r="H47" s="32">
        <v>138164</v>
      </c>
      <c r="I47" s="29"/>
      <c r="J47" s="32">
        <f>SUM(J41:J46)</f>
        <v>-243748</v>
      </c>
      <c r="K47" s="29"/>
      <c r="L47" s="32">
        <v>475310</v>
      </c>
    </row>
    <row r="48" spans="1:12" s="5" customFormat="1" ht="18.75" customHeight="1">
      <c r="A48" s="5" t="s">
        <v>272</v>
      </c>
      <c r="D48" s="26"/>
      <c r="E48" s="26"/>
      <c r="F48" s="34">
        <f>F37+F47</f>
        <v>4850456</v>
      </c>
      <c r="G48" s="29"/>
      <c r="H48" s="34">
        <v>9678014</v>
      </c>
      <c r="I48" s="29"/>
      <c r="J48" s="34">
        <f>J37+J47</f>
        <v>-243748</v>
      </c>
      <c r="K48" s="29"/>
      <c r="L48" s="34">
        <v>475310</v>
      </c>
    </row>
    <row r="49" spans="1:12" ht="18.75" customHeight="1" thickBot="1">
      <c r="A49" s="5" t="s">
        <v>219</v>
      </c>
      <c r="F49" s="35">
        <f>F27+F48</f>
        <v>9878907</v>
      </c>
      <c r="G49" s="29"/>
      <c r="H49" s="35">
        <v>15589271</v>
      </c>
      <c r="I49" s="33"/>
      <c r="J49" s="35">
        <f>J27+J48</f>
        <v>699841</v>
      </c>
      <c r="K49" s="36"/>
      <c r="L49" s="35">
        <v>2204197</v>
      </c>
    </row>
    <row r="50" spans="1:12" ht="6.6" customHeight="1" thickTop="1">
      <c r="A50" s="4"/>
      <c r="B50" s="5"/>
      <c r="C50" s="5"/>
      <c r="D50" s="6"/>
      <c r="E50" s="6"/>
      <c r="G50" s="8"/>
      <c r="I50" s="9"/>
      <c r="J50" s="8"/>
      <c r="K50" s="8"/>
      <c r="L50" s="8"/>
    </row>
    <row r="51" spans="1:12" ht="18.75" customHeight="1">
      <c r="A51" s="37" t="s">
        <v>65</v>
      </c>
      <c r="B51" s="38"/>
      <c r="C51" s="38"/>
      <c r="D51" s="49"/>
      <c r="E51" s="49"/>
      <c r="F51" s="39"/>
      <c r="G51" s="40"/>
      <c r="H51" s="39"/>
      <c r="J51" s="39"/>
      <c r="L51" s="39"/>
    </row>
    <row r="52" spans="1:12" ht="18.75" customHeight="1">
      <c r="A52" s="13"/>
      <c r="B52" s="38" t="s">
        <v>193</v>
      </c>
      <c r="C52" s="38"/>
      <c r="F52" s="19">
        <v>4754694</v>
      </c>
      <c r="G52" s="39"/>
      <c r="H52" s="19">
        <v>6023679</v>
      </c>
      <c r="I52" s="39"/>
      <c r="J52" s="19">
        <v>943589</v>
      </c>
      <c r="K52" s="39"/>
      <c r="L52" s="19">
        <v>1728887</v>
      </c>
    </row>
    <row r="53" spans="1:12" ht="18.75" customHeight="1">
      <c r="A53" s="41"/>
      <c r="B53" s="38" t="s">
        <v>29</v>
      </c>
      <c r="C53" s="38"/>
      <c r="F53" s="19">
        <v>273757</v>
      </c>
      <c r="G53" s="39"/>
      <c r="H53" s="19">
        <v>-112422</v>
      </c>
      <c r="I53" s="39"/>
      <c r="J53" s="19">
        <v>0</v>
      </c>
      <c r="K53" s="36"/>
      <c r="L53" s="19">
        <v>0</v>
      </c>
    </row>
    <row r="54" spans="1:12" ht="18.75" customHeight="1" thickBot="1">
      <c r="A54" s="42" t="s">
        <v>70</v>
      </c>
      <c r="B54" s="38"/>
      <c r="C54" s="38"/>
      <c r="F54" s="43">
        <f>SUM(F52:F53)</f>
        <v>5028451</v>
      </c>
      <c r="G54" s="39"/>
      <c r="H54" s="43">
        <v>5911257</v>
      </c>
      <c r="I54" s="39"/>
      <c r="J54" s="43">
        <f>SUM(J52:J53)</f>
        <v>943589</v>
      </c>
      <c r="K54" s="39"/>
      <c r="L54" s="43">
        <v>1728887</v>
      </c>
    </row>
    <row r="55" spans="1:12" ht="6.6" customHeight="1" thickTop="1">
      <c r="A55" s="4"/>
      <c r="B55" s="5"/>
      <c r="C55" s="5"/>
      <c r="D55" s="6"/>
      <c r="E55" s="6"/>
      <c r="G55" s="8"/>
      <c r="I55" s="9"/>
      <c r="J55" s="8"/>
      <c r="K55" s="8"/>
      <c r="L55" s="8"/>
    </row>
    <row r="56" spans="1:12" ht="18.75" customHeight="1">
      <c r="A56" s="37" t="s">
        <v>258</v>
      </c>
      <c r="B56" s="38"/>
      <c r="C56" s="38"/>
      <c r="D56" s="49"/>
      <c r="E56" s="49"/>
      <c r="F56" s="39"/>
      <c r="G56" s="40"/>
      <c r="H56" s="39"/>
      <c r="J56" s="39"/>
      <c r="L56" s="39"/>
    </row>
    <row r="57" spans="1:12" ht="18.75" customHeight="1">
      <c r="A57" s="13"/>
      <c r="B57" s="38" t="s">
        <v>193</v>
      </c>
      <c r="C57" s="38"/>
      <c r="F57" s="19">
        <v>9561589</v>
      </c>
      <c r="G57" s="39"/>
      <c r="H57" s="19">
        <v>15274934</v>
      </c>
      <c r="I57" s="39"/>
      <c r="J57" s="19">
        <v>699841</v>
      </c>
      <c r="K57" s="39"/>
      <c r="L57" s="19">
        <v>2204197</v>
      </c>
    </row>
    <row r="58" spans="1:12" ht="18.75" customHeight="1">
      <c r="A58" s="41"/>
      <c r="B58" s="38" t="s">
        <v>29</v>
      </c>
      <c r="C58" s="38"/>
      <c r="F58" s="19">
        <v>317318</v>
      </c>
      <c r="G58" s="40"/>
      <c r="H58" s="19">
        <v>314337</v>
      </c>
      <c r="J58" s="19">
        <v>0</v>
      </c>
      <c r="K58" s="5"/>
      <c r="L58" s="19">
        <v>0</v>
      </c>
    </row>
    <row r="59" spans="1:12" ht="18.75" customHeight="1" thickBot="1">
      <c r="A59" s="42" t="s">
        <v>219</v>
      </c>
      <c r="B59" s="38"/>
      <c r="C59" s="38"/>
      <c r="F59" s="43">
        <f>SUM(F57:F58)</f>
        <v>9878907</v>
      </c>
      <c r="G59" s="39"/>
      <c r="H59" s="43">
        <v>15589271</v>
      </c>
      <c r="I59" s="39"/>
      <c r="J59" s="43">
        <f>SUM(J57:J58)</f>
        <v>699841</v>
      </c>
      <c r="K59" s="39"/>
      <c r="L59" s="43">
        <v>2204197</v>
      </c>
    </row>
    <row r="60" spans="1:12" ht="6.6" customHeight="1" thickTop="1">
      <c r="A60" s="4"/>
      <c r="B60" s="5"/>
      <c r="C60" s="5"/>
      <c r="D60" s="6"/>
      <c r="E60" s="6"/>
      <c r="G60" s="8"/>
      <c r="I60" s="9"/>
      <c r="J60" s="8"/>
      <c r="K60" s="8"/>
      <c r="L60" s="8"/>
    </row>
    <row r="61" spans="1:12" s="5" customFormat="1" ht="18.75" customHeight="1" thickBot="1">
      <c r="A61" s="44" t="s">
        <v>84</v>
      </c>
      <c r="D61" s="25"/>
      <c r="E61" s="25"/>
      <c r="F61" s="45">
        <f>F52/2175000</f>
        <v>2.1860662068965517</v>
      </c>
      <c r="G61" s="46"/>
      <c r="H61" s="45">
        <v>3.29</v>
      </c>
      <c r="I61" s="46"/>
      <c r="J61" s="45">
        <f>J52/2175000</f>
        <v>0.43383402298850576</v>
      </c>
      <c r="K61" s="46"/>
      <c r="L61" s="45">
        <v>0.94</v>
      </c>
    </row>
    <row r="62" spans="1:12" ht="18" customHeight="1" thickTop="1"/>
    <row r="64" spans="1:12" ht="18" customHeight="1">
      <c r="F64" s="39"/>
      <c r="H64" s="39"/>
      <c r="J64" s="39"/>
      <c r="L64" s="39"/>
    </row>
    <row r="65" spans="6:12" ht="18" customHeight="1">
      <c r="F65" s="39"/>
      <c r="H65" s="39"/>
      <c r="J65" s="39"/>
      <c r="L65" s="39"/>
    </row>
  </sheetData>
  <mergeCells count="9">
    <mergeCell ref="F7:H7"/>
    <mergeCell ref="J7:L7"/>
    <mergeCell ref="F9:L9"/>
    <mergeCell ref="F4:H4"/>
    <mergeCell ref="J4:L4"/>
    <mergeCell ref="F5:H5"/>
    <mergeCell ref="J5:L5"/>
    <mergeCell ref="F6:H6"/>
    <mergeCell ref="J6:L6"/>
  </mergeCells>
  <pageMargins left="0.8" right="0.8" top="0.48" bottom="0.5" header="0.5" footer="0.5"/>
  <pageSetup paperSize="9" scale="65" firstPageNumber="6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8"/>
  <sheetViews>
    <sheetView view="pageBreakPreview" zoomScale="90" zoomScaleNormal="90" zoomScaleSheetLayoutView="90" workbookViewId="0"/>
  </sheetViews>
  <sheetFormatPr defaultColWidth="9.125" defaultRowHeight="18" customHeight="1"/>
  <cols>
    <col min="1" max="2" width="2.375" style="58" customWidth="1"/>
    <col min="3" max="3" width="43.875" style="58" customWidth="1"/>
    <col min="4" max="4" width="5.625" style="58" customWidth="1"/>
    <col min="5" max="5" width="11" style="58" customWidth="1"/>
    <col min="6" max="6" width="0.875" style="58" customWidth="1"/>
    <col min="7" max="7" width="10.375" style="58" customWidth="1"/>
    <col min="8" max="8" width="0.875" style="58" customWidth="1"/>
    <col min="9" max="9" width="10.875" style="58" customWidth="1"/>
    <col min="10" max="10" width="0.875" style="58" customWidth="1"/>
    <col min="11" max="11" width="11.375" style="58" customWidth="1"/>
    <col min="12" max="12" width="0.875" style="58" customWidth="1"/>
    <col min="13" max="13" width="11.125" style="58" customWidth="1"/>
    <col min="14" max="14" width="0.875" style="58" customWidth="1"/>
    <col min="15" max="15" width="13.125" style="58" customWidth="1"/>
    <col min="16" max="16" width="0.875" style="58" customWidth="1"/>
    <col min="17" max="17" width="11.375" style="58" customWidth="1"/>
    <col min="18" max="18" width="0.875" style="58" customWidth="1"/>
    <col min="19" max="19" width="14.875" style="58" customWidth="1"/>
    <col min="20" max="20" width="0.875" style="58" customWidth="1"/>
    <col min="21" max="21" width="14.875" style="58" customWidth="1"/>
    <col min="22" max="22" width="0.875" style="58" customWidth="1"/>
    <col min="23" max="23" width="11.375" style="58" customWidth="1"/>
    <col min="24" max="24" width="0.875" style="58" customWidth="1"/>
    <col min="25" max="25" width="11.875" style="58" bestFit="1" customWidth="1"/>
    <col min="26" max="26" width="0.875" style="58" customWidth="1"/>
    <col min="27" max="27" width="11.125" style="58" customWidth="1"/>
    <col min="28" max="28" width="0.875" style="58" customWidth="1"/>
    <col min="29" max="29" width="11.875" style="58" bestFit="1" customWidth="1"/>
    <col min="30" max="16384" width="9.125" style="58"/>
  </cols>
  <sheetData>
    <row r="1" spans="1:29" s="1" customFormat="1" ht="18" customHeight="1">
      <c r="A1" s="104" t="s">
        <v>117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29" ht="18" customHeight="1">
      <c r="A2" s="103" t="s">
        <v>86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51"/>
    </row>
    <row r="3" spans="1:29" ht="18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1"/>
      <c r="AB3" s="51"/>
      <c r="AC3" s="51"/>
    </row>
    <row r="4" spans="1:29" ht="18" customHeight="1">
      <c r="A4" s="51"/>
      <c r="B4" s="51"/>
      <c r="C4" s="51"/>
      <c r="D4" s="51"/>
      <c r="E4" s="157" t="s">
        <v>116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</row>
    <row r="5" spans="1:29" ht="18" customHeight="1">
      <c r="A5" s="60"/>
      <c r="B5" s="60"/>
      <c r="C5" s="60"/>
      <c r="D5" s="60"/>
      <c r="E5" s="61"/>
      <c r="F5" s="61"/>
      <c r="I5" s="160" t="s">
        <v>37</v>
      </c>
      <c r="J5" s="160"/>
      <c r="K5" s="160"/>
      <c r="L5" s="62"/>
      <c r="M5" s="160" t="s">
        <v>96</v>
      </c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62"/>
      <c r="Z5" s="62"/>
      <c r="AA5" s="62"/>
      <c r="AB5" s="62"/>
      <c r="AC5" s="61"/>
    </row>
    <row r="6" spans="1:29" ht="18" customHeight="1">
      <c r="A6" s="60"/>
      <c r="B6" s="60"/>
      <c r="C6" s="60"/>
      <c r="D6" s="60"/>
      <c r="E6" s="61"/>
      <c r="F6" s="61"/>
      <c r="I6" s="18"/>
      <c r="J6" s="18"/>
      <c r="K6" s="18"/>
      <c r="L6" s="62"/>
      <c r="M6" s="18"/>
      <c r="N6" s="18"/>
      <c r="O6" s="18"/>
      <c r="P6" s="18"/>
      <c r="Q6" s="18"/>
      <c r="R6" s="18"/>
      <c r="S6" s="18" t="s">
        <v>74</v>
      </c>
      <c r="T6" s="18"/>
      <c r="U6" s="18"/>
      <c r="V6" s="18"/>
      <c r="W6" s="18"/>
      <c r="X6" s="62"/>
      <c r="Z6" s="62"/>
      <c r="AA6" s="62"/>
      <c r="AB6" s="62"/>
      <c r="AC6" s="61"/>
    </row>
    <row r="7" spans="1:29" ht="18" customHeight="1">
      <c r="A7" s="60"/>
      <c r="B7" s="60"/>
      <c r="C7" s="60"/>
      <c r="D7" s="60"/>
      <c r="E7" s="61"/>
      <c r="F7" s="61"/>
      <c r="I7" s="18"/>
      <c r="J7" s="18"/>
      <c r="K7" s="18"/>
      <c r="L7" s="62"/>
      <c r="M7" s="18"/>
      <c r="N7" s="18"/>
      <c r="O7" s="62"/>
      <c r="P7" s="18"/>
      <c r="Q7" s="18"/>
      <c r="R7" s="18"/>
      <c r="S7" s="18" t="s">
        <v>75</v>
      </c>
      <c r="T7" s="18"/>
      <c r="U7" s="18"/>
      <c r="V7" s="18"/>
      <c r="W7" s="18"/>
      <c r="X7" s="62"/>
      <c r="Z7" s="62"/>
      <c r="AA7" s="62"/>
      <c r="AB7" s="62"/>
      <c r="AC7" s="61"/>
    </row>
    <row r="8" spans="1:29" ht="18" customHeight="1">
      <c r="A8" s="60"/>
      <c r="B8" s="60"/>
      <c r="C8" s="60"/>
      <c r="D8" s="60"/>
      <c r="E8" s="61"/>
      <c r="F8" s="61"/>
      <c r="I8" s="62"/>
      <c r="J8" s="62"/>
      <c r="K8" s="62"/>
      <c r="L8" s="62"/>
      <c r="M8" s="62"/>
      <c r="N8" s="62"/>
      <c r="O8" s="62"/>
      <c r="P8" s="62"/>
      <c r="Q8" s="62"/>
      <c r="R8" s="62"/>
      <c r="S8" s="62" t="s">
        <v>143</v>
      </c>
      <c r="T8" s="62"/>
      <c r="U8" s="62"/>
      <c r="V8" s="62"/>
      <c r="W8" s="62"/>
      <c r="X8" s="62"/>
      <c r="Y8" s="62"/>
      <c r="Z8" s="62"/>
      <c r="AA8" s="62"/>
      <c r="AB8" s="62"/>
      <c r="AC8" s="62"/>
    </row>
    <row r="9" spans="1:29" ht="18" customHeight="1">
      <c r="A9" s="60"/>
      <c r="B9" s="60"/>
      <c r="C9" s="60"/>
      <c r="D9" s="60"/>
      <c r="E9" s="61"/>
      <c r="F9" s="61"/>
      <c r="I9" s="62"/>
      <c r="J9" s="62"/>
      <c r="K9" s="62"/>
      <c r="L9" s="62"/>
      <c r="M9" s="62"/>
      <c r="N9" s="62"/>
      <c r="O9" s="62"/>
      <c r="P9" s="62"/>
      <c r="Q9" s="62"/>
      <c r="R9" s="62"/>
      <c r="S9" s="62" t="s">
        <v>127</v>
      </c>
      <c r="T9" s="62"/>
      <c r="U9" s="62" t="s">
        <v>224</v>
      </c>
      <c r="V9" s="62"/>
      <c r="W9" s="62"/>
      <c r="X9" s="62"/>
      <c r="Y9" s="62" t="s">
        <v>107</v>
      </c>
      <c r="Z9" s="62"/>
      <c r="AA9" s="62"/>
      <c r="AB9" s="62"/>
      <c r="AC9" s="62"/>
    </row>
    <row r="10" spans="1:29" ht="18" customHeight="1">
      <c r="A10" s="60"/>
      <c r="B10" s="60"/>
      <c r="C10" s="60"/>
      <c r="D10" s="60"/>
      <c r="E10" s="62" t="s">
        <v>39</v>
      </c>
      <c r="F10" s="62"/>
      <c r="G10" s="62"/>
      <c r="H10" s="62"/>
      <c r="M10" s="62"/>
      <c r="N10" s="62"/>
      <c r="O10" s="62"/>
      <c r="P10" s="62"/>
      <c r="Q10" s="62" t="s">
        <v>168</v>
      </c>
      <c r="R10" s="62"/>
      <c r="S10" s="62" t="s">
        <v>128</v>
      </c>
      <c r="T10" s="62"/>
      <c r="U10" s="62" t="s">
        <v>81</v>
      </c>
      <c r="V10" s="62"/>
      <c r="W10" s="62" t="s">
        <v>63</v>
      </c>
      <c r="Y10" s="62" t="s">
        <v>40</v>
      </c>
      <c r="Z10" s="62"/>
      <c r="AA10" s="62" t="s">
        <v>41</v>
      </c>
      <c r="AC10" s="62"/>
    </row>
    <row r="11" spans="1:29" ht="18" customHeight="1">
      <c r="A11" s="61"/>
      <c r="B11" s="61"/>
      <c r="C11" s="63"/>
      <c r="E11" s="62" t="s">
        <v>99</v>
      </c>
      <c r="F11" s="62"/>
      <c r="G11" s="62" t="s">
        <v>42</v>
      </c>
      <c r="H11" s="62"/>
      <c r="I11" s="62"/>
      <c r="J11" s="62"/>
      <c r="K11" s="62"/>
      <c r="L11" s="62"/>
      <c r="M11" s="62" t="s">
        <v>161</v>
      </c>
      <c r="N11" s="62"/>
      <c r="O11" s="62" t="s">
        <v>163</v>
      </c>
      <c r="P11" s="62"/>
      <c r="Q11" s="62" t="s">
        <v>169</v>
      </c>
      <c r="R11" s="62"/>
      <c r="S11" s="62" t="s">
        <v>129</v>
      </c>
      <c r="T11" s="62"/>
      <c r="U11" s="62" t="s">
        <v>82</v>
      </c>
      <c r="V11" s="62"/>
      <c r="W11" s="62" t="s">
        <v>100</v>
      </c>
      <c r="X11" s="62"/>
      <c r="Y11" s="62" t="s">
        <v>43</v>
      </c>
      <c r="Z11" s="62"/>
      <c r="AA11" s="62" t="s">
        <v>44</v>
      </c>
      <c r="AB11" s="62"/>
      <c r="AC11" s="62" t="s">
        <v>38</v>
      </c>
    </row>
    <row r="12" spans="1:29" ht="18" customHeight="1">
      <c r="A12" s="61"/>
      <c r="B12" s="61"/>
      <c r="C12" s="63"/>
      <c r="D12" s="62"/>
      <c r="E12" s="62" t="s">
        <v>45</v>
      </c>
      <c r="F12" s="62"/>
      <c r="G12" s="62" t="s">
        <v>46</v>
      </c>
      <c r="H12" s="62"/>
      <c r="I12" s="62" t="s">
        <v>47</v>
      </c>
      <c r="J12" s="62"/>
      <c r="K12" s="62" t="s">
        <v>48</v>
      </c>
      <c r="L12" s="62"/>
      <c r="M12" s="62" t="s">
        <v>162</v>
      </c>
      <c r="N12" s="62"/>
      <c r="O12" s="62" t="s">
        <v>162</v>
      </c>
      <c r="P12" s="62"/>
      <c r="Q12" s="62" t="s">
        <v>162</v>
      </c>
      <c r="R12" s="62"/>
      <c r="S12" s="62" t="s">
        <v>130</v>
      </c>
      <c r="T12" s="62"/>
      <c r="U12" s="62" t="s">
        <v>83</v>
      </c>
      <c r="V12" s="62"/>
      <c r="W12" s="62" t="s">
        <v>101</v>
      </c>
      <c r="X12" s="62"/>
      <c r="Y12" s="62" t="s">
        <v>102</v>
      </c>
      <c r="Z12" s="62"/>
      <c r="AA12" s="62" t="s">
        <v>49</v>
      </c>
      <c r="AB12" s="62"/>
      <c r="AC12" s="62" t="s">
        <v>50</v>
      </c>
    </row>
    <row r="13" spans="1:29" ht="18" customHeight="1">
      <c r="A13" s="61"/>
      <c r="B13" s="61"/>
      <c r="C13" s="61"/>
      <c r="D13" s="64"/>
      <c r="E13" s="154" t="s">
        <v>76</v>
      </c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65"/>
    </row>
    <row r="14" spans="1:29" ht="18" customHeight="1">
      <c r="A14" s="60" t="s">
        <v>197</v>
      </c>
      <c r="B14" s="60"/>
      <c r="C14" s="60"/>
      <c r="D14" s="64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</row>
    <row r="15" spans="1:29" ht="18" customHeight="1">
      <c r="A15" s="60" t="s">
        <v>176</v>
      </c>
      <c r="B15" s="60"/>
      <c r="C15" s="60"/>
      <c r="D15" s="64"/>
      <c r="E15" s="66">
        <v>14500000</v>
      </c>
      <c r="F15" s="66"/>
      <c r="G15" s="66">
        <v>1531778</v>
      </c>
      <c r="H15" s="66"/>
      <c r="I15" s="66">
        <v>1450000</v>
      </c>
      <c r="J15" s="66"/>
      <c r="K15" s="66">
        <v>57924446</v>
      </c>
      <c r="L15" s="66"/>
      <c r="M15" s="66">
        <v>-2327603</v>
      </c>
      <c r="N15" s="66"/>
      <c r="O15" s="66">
        <v>-1959671</v>
      </c>
      <c r="P15" s="66"/>
      <c r="Q15" s="66">
        <v>-335855</v>
      </c>
      <c r="R15" s="66"/>
      <c r="S15" s="66">
        <v>-405859</v>
      </c>
      <c r="T15" s="66"/>
      <c r="U15" s="66">
        <v>-40749</v>
      </c>
      <c r="V15" s="66"/>
      <c r="W15" s="66">
        <v>-5069737</v>
      </c>
      <c r="X15" s="67"/>
      <c r="Y15" s="66">
        <v>70336487</v>
      </c>
      <c r="AA15" s="66">
        <v>8941455</v>
      </c>
      <c r="AC15" s="66">
        <v>79277942</v>
      </c>
    </row>
    <row r="16" spans="1:29" ht="9.6" customHeight="1">
      <c r="A16" s="60"/>
      <c r="B16" s="60"/>
      <c r="C16" s="60"/>
      <c r="D16" s="64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7"/>
      <c r="Y16" s="66"/>
      <c r="AA16" s="66"/>
      <c r="AC16" s="66"/>
    </row>
    <row r="17" spans="1:29" ht="18" customHeight="1">
      <c r="A17" s="127" t="s">
        <v>140</v>
      </c>
      <c r="B17" s="128"/>
      <c r="C17" s="128"/>
      <c r="D17" s="64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7"/>
      <c r="Y17" s="66"/>
      <c r="AA17" s="66"/>
      <c r="AC17" s="66"/>
    </row>
    <row r="18" spans="1:29" ht="18" customHeight="1">
      <c r="A18" s="129"/>
      <c r="B18" s="130" t="s">
        <v>210</v>
      </c>
      <c r="C18" s="131"/>
      <c r="D18" s="64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7"/>
      <c r="Y18" s="66"/>
      <c r="AA18" s="66"/>
      <c r="AC18" s="66"/>
    </row>
    <row r="19" spans="1:29" ht="18" customHeight="1">
      <c r="A19" s="129"/>
      <c r="B19" s="131" t="s">
        <v>211</v>
      </c>
      <c r="C19" s="131"/>
      <c r="D19" s="64"/>
      <c r="E19" s="67">
        <v>7250000</v>
      </c>
      <c r="F19" s="67"/>
      <c r="G19" s="67">
        <v>17748000</v>
      </c>
      <c r="H19" s="67"/>
      <c r="I19" s="67">
        <v>0</v>
      </c>
      <c r="J19" s="67"/>
      <c r="K19" s="67">
        <v>0</v>
      </c>
      <c r="L19" s="67"/>
      <c r="M19" s="67">
        <v>0</v>
      </c>
      <c r="N19" s="67"/>
      <c r="O19" s="67">
        <v>0</v>
      </c>
      <c r="P19" s="67"/>
      <c r="Q19" s="67">
        <v>0</v>
      </c>
      <c r="R19" s="67"/>
      <c r="S19" s="67">
        <v>0</v>
      </c>
      <c r="T19" s="67"/>
      <c r="U19" s="67">
        <v>0</v>
      </c>
      <c r="V19" s="67"/>
      <c r="W19" s="67">
        <v>0</v>
      </c>
      <c r="X19" s="67"/>
      <c r="Y19" s="67">
        <v>24998000</v>
      </c>
      <c r="AA19" s="67">
        <v>0</v>
      </c>
      <c r="AC19" s="67">
        <v>24998000</v>
      </c>
    </row>
    <row r="20" spans="1:29" ht="18" customHeight="1">
      <c r="A20" s="132"/>
      <c r="B20" s="132" t="s">
        <v>141</v>
      </c>
      <c r="C20" s="128"/>
      <c r="D20" s="64"/>
      <c r="E20" s="67">
        <v>0</v>
      </c>
      <c r="F20" s="67"/>
      <c r="G20" s="67">
        <v>0</v>
      </c>
      <c r="H20" s="67"/>
      <c r="I20" s="67">
        <v>0</v>
      </c>
      <c r="J20" s="67"/>
      <c r="K20" s="67">
        <v>-3697500</v>
      </c>
      <c r="L20" s="67"/>
      <c r="M20" s="67">
        <v>0</v>
      </c>
      <c r="N20" s="67"/>
      <c r="O20" s="67">
        <v>0</v>
      </c>
      <c r="P20" s="67"/>
      <c r="Q20" s="67">
        <v>0</v>
      </c>
      <c r="R20" s="67"/>
      <c r="S20" s="67">
        <v>0</v>
      </c>
      <c r="T20" s="67"/>
      <c r="U20" s="67">
        <v>0</v>
      </c>
      <c r="V20" s="67"/>
      <c r="W20" s="67">
        <v>0</v>
      </c>
      <c r="X20" s="67"/>
      <c r="Y20" s="67">
        <v>-3697500</v>
      </c>
      <c r="AA20" s="67">
        <v>-364368</v>
      </c>
      <c r="AC20" s="67">
        <v>-4061868</v>
      </c>
    </row>
    <row r="21" spans="1:29" ht="18" customHeight="1">
      <c r="A21" s="132"/>
      <c r="B21" s="129" t="s">
        <v>212</v>
      </c>
      <c r="C21" s="128"/>
      <c r="D21" s="64"/>
      <c r="E21" s="32">
        <v>7250000</v>
      </c>
      <c r="F21" s="136"/>
      <c r="G21" s="32">
        <v>17748000</v>
      </c>
      <c r="H21" s="136"/>
      <c r="I21" s="32">
        <v>0</v>
      </c>
      <c r="J21" s="33"/>
      <c r="K21" s="32">
        <v>-3697500</v>
      </c>
      <c r="L21" s="33"/>
      <c r="M21" s="32">
        <v>0</v>
      </c>
      <c r="N21" s="33"/>
      <c r="O21" s="32">
        <v>0</v>
      </c>
      <c r="P21" s="33"/>
      <c r="Q21" s="32">
        <v>0</v>
      </c>
      <c r="R21" s="33"/>
      <c r="S21" s="32">
        <v>0</v>
      </c>
      <c r="T21" s="33"/>
      <c r="U21" s="32">
        <v>0</v>
      </c>
      <c r="V21" s="125"/>
      <c r="W21" s="32">
        <v>0</v>
      </c>
      <c r="X21" s="124"/>
      <c r="Y21" s="32">
        <v>21300500</v>
      </c>
      <c r="Z21" s="125"/>
      <c r="AA21" s="32">
        <v>-364368</v>
      </c>
      <c r="AB21" s="67"/>
      <c r="AC21" s="32">
        <v>20936132</v>
      </c>
    </row>
    <row r="22" spans="1:29" ht="9" customHeight="1">
      <c r="A22" s="60"/>
      <c r="B22" s="60"/>
      <c r="C22" s="60"/>
      <c r="D22" s="64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6"/>
      <c r="Y22" s="67"/>
      <c r="Z22" s="66"/>
      <c r="AA22" s="67"/>
      <c r="AB22" s="66"/>
      <c r="AC22" s="67"/>
    </row>
    <row r="23" spans="1:29" ht="18" customHeight="1">
      <c r="A23" s="129"/>
      <c r="B23" s="130" t="s">
        <v>229</v>
      </c>
      <c r="C23" s="131"/>
      <c r="D23" s="64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7"/>
      <c r="Y23" s="66"/>
      <c r="AA23" s="66"/>
      <c r="AC23" s="66"/>
    </row>
    <row r="24" spans="1:29" ht="18" customHeight="1">
      <c r="A24" s="132"/>
      <c r="B24" s="132" t="s">
        <v>271</v>
      </c>
      <c r="C24" s="128"/>
      <c r="D24" s="64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AA24" s="67"/>
      <c r="AC24" s="67"/>
    </row>
    <row r="25" spans="1:29" ht="18" customHeight="1">
      <c r="A25" s="132"/>
      <c r="C25" s="132" t="s">
        <v>188</v>
      </c>
      <c r="D25" s="64"/>
      <c r="E25" s="67">
        <v>0</v>
      </c>
      <c r="F25" s="67"/>
      <c r="G25" s="67">
        <v>0</v>
      </c>
      <c r="H25" s="67"/>
      <c r="I25" s="67">
        <v>0</v>
      </c>
      <c r="J25" s="67"/>
      <c r="K25" s="67">
        <v>788</v>
      </c>
      <c r="L25" s="67"/>
      <c r="M25" s="67">
        <v>0</v>
      </c>
      <c r="N25" s="67"/>
      <c r="O25" s="67">
        <v>0</v>
      </c>
      <c r="P25" s="67"/>
      <c r="Q25" s="67">
        <v>0</v>
      </c>
      <c r="R25" s="67"/>
      <c r="S25" s="67">
        <v>0</v>
      </c>
      <c r="T25" s="67"/>
      <c r="U25" s="67">
        <v>0</v>
      </c>
      <c r="V25" s="67"/>
      <c r="W25" s="67">
        <v>0</v>
      </c>
      <c r="X25" s="67"/>
      <c r="Y25" s="67">
        <v>788</v>
      </c>
      <c r="AA25" s="67">
        <v>-46166</v>
      </c>
      <c r="AC25" s="67">
        <v>-45378</v>
      </c>
    </row>
    <row r="26" spans="1:29" ht="18" customHeight="1">
      <c r="A26" s="132"/>
      <c r="B26" s="129" t="s">
        <v>230</v>
      </c>
      <c r="C26" s="128"/>
      <c r="D26" s="64"/>
      <c r="E26" s="32">
        <v>0</v>
      </c>
      <c r="F26" s="136"/>
      <c r="G26" s="32">
        <v>0</v>
      </c>
      <c r="H26" s="136"/>
      <c r="I26" s="32">
        <v>0</v>
      </c>
      <c r="J26" s="33"/>
      <c r="K26" s="32">
        <v>788</v>
      </c>
      <c r="L26" s="33"/>
      <c r="M26" s="32">
        <v>0</v>
      </c>
      <c r="N26" s="33"/>
      <c r="O26" s="32">
        <v>0</v>
      </c>
      <c r="P26" s="33"/>
      <c r="Q26" s="32">
        <v>0</v>
      </c>
      <c r="R26" s="33"/>
      <c r="S26" s="32">
        <v>0</v>
      </c>
      <c r="T26" s="33"/>
      <c r="U26" s="32">
        <v>0</v>
      </c>
      <c r="V26" s="125"/>
      <c r="W26" s="32">
        <v>0</v>
      </c>
      <c r="X26" s="124"/>
      <c r="Y26" s="32">
        <v>788</v>
      </c>
      <c r="Z26" s="125"/>
      <c r="AA26" s="32">
        <v>-46166</v>
      </c>
      <c r="AB26" s="67"/>
      <c r="AC26" s="32">
        <v>-45378</v>
      </c>
    </row>
    <row r="27" spans="1:29" ht="9" customHeight="1">
      <c r="A27" s="60"/>
      <c r="B27" s="60"/>
      <c r="C27" s="60"/>
      <c r="D27" s="64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6"/>
      <c r="Y27" s="67"/>
      <c r="Z27" s="66"/>
      <c r="AA27" s="67"/>
      <c r="AB27" s="66"/>
      <c r="AC27" s="67"/>
    </row>
    <row r="28" spans="1:29" ht="18" customHeight="1">
      <c r="A28" s="128" t="s">
        <v>177</v>
      </c>
      <c r="B28" s="60"/>
      <c r="C28" s="60"/>
      <c r="D28" s="64"/>
      <c r="E28" s="137">
        <v>7250000</v>
      </c>
      <c r="F28" s="66"/>
      <c r="G28" s="137">
        <v>17748000</v>
      </c>
      <c r="H28" s="66"/>
      <c r="I28" s="137">
        <v>0</v>
      </c>
      <c r="J28" s="66"/>
      <c r="K28" s="137">
        <v>-3696712</v>
      </c>
      <c r="L28" s="66"/>
      <c r="M28" s="137">
        <v>0</v>
      </c>
      <c r="N28" s="66"/>
      <c r="O28" s="137">
        <v>0</v>
      </c>
      <c r="P28" s="66"/>
      <c r="Q28" s="137">
        <v>0</v>
      </c>
      <c r="R28" s="66"/>
      <c r="S28" s="137">
        <v>0</v>
      </c>
      <c r="T28" s="66"/>
      <c r="U28" s="137">
        <v>0</v>
      </c>
      <c r="V28" s="66"/>
      <c r="W28" s="137">
        <v>0</v>
      </c>
      <c r="X28" s="66"/>
      <c r="Y28" s="137">
        <v>21301288</v>
      </c>
      <c r="Z28" s="60"/>
      <c r="AA28" s="137">
        <v>-410534</v>
      </c>
      <c r="AB28" s="60"/>
      <c r="AC28" s="137">
        <v>20890754</v>
      </c>
    </row>
    <row r="29" spans="1:29" ht="9" customHeight="1">
      <c r="A29" s="60"/>
      <c r="B29" s="60"/>
      <c r="C29" s="60"/>
      <c r="D29" s="64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6"/>
      <c r="Y29" s="67"/>
      <c r="Z29" s="66"/>
      <c r="AA29" s="67"/>
      <c r="AB29" s="66"/>
      <c r="AC29" s="67"/>
    </row>
    <row r="30" spans="1:29" ht="18" customHeight="1">
      <c r="A30" s="60" t="s">
        <v>231</v>
      </c>
      <c r="B30" s="60"/>
      <c r="C30" s="60"/>
      <c r="D30" s="64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7"/>
      <c r="Y30" s="66"/>
      <c r="Z30" s="67"/>
      <c r="AA30" s="66"/>
      <c r="AB30" s="67"/>
      <c r="AC30" s="66"/>
    </row>
    <row r="31" spans="1:29" ht="18" customHeight="1">
      <c r="B31" s="58" t="s">
        <v>232</v>
      </c>
      <c r="D31" s="64"/>
      <c r="E31" s="67">
        <v>0</v>
      </c>
      <c r="F31" s="67">
        <v>0</v>
      </c>
      <c r="G31" s="67">
        <v>0</v>
      </c>
      <c r="H31" s="67"/>
      <c r="I31" s="67">
        <v>0</v>
      </c>
      <c r="J31" s="67"/>
      <c r="K31" s="67">
        <v>6023679</v>
      </c>
      <c r="L31" s="67"/>
      <c r="M31" s="67">
        <v>0</v>
      </c>
      <c r="N31" s="66"/>
      <c r="O31" s="67">
        <v>0</v>
      </c>
      <c r="P31" s="66"/>
      <c r="Q31" s="67">
        <v>0</v>
      </c>
      <c r="R31" s="66"/>
      <c r="S31" s="67">
        <v>0</v>
      </c>
      <c r="T31" s="66"/>
      <c r="U31" s="67">
        <v>0</v>
      </c>
      <c r="V31" s="66"/>
      <c r="W31" s="67">
        <v>0</v>
      </c>
      <c r="X31" s="67"/>
      <c r="Y31" s="67">
        <v>6023679</v>
      </c>
      <c r="Z31" s="67"/>
      <c r="AA31" s="67">
        <v>-112422</v>
      </c>
      <c r="AB31" s="67"/>
      <c r="AC31" s="67">
        <v>5911257</v>
      </c>
    </row>
    <row r="32" spans="1:29" ht="18" customHeight="1">
      <c r="B32" s="58" t="s">
        <v>122</v>
      </c>
      <c r="D32" s="64"/>
      <c r="E32" s="67">
        <v>0</v>
      </c>
      <c r="F32" s="67"/>
      <c r="G32" s="67">
        <v>0</v>
      </c>
      <c r="H32" s="67"/>
      <c r="I32" s="67">
        <v>0</v>
      </c>
      <c r="J32" s="67"/>
      <c r="K32" s="67">
        <v>0</v>
      </c>
      <c r="L32" s="67"/>
      <c r="M32" s="67">
        <v>5505179</v>
      </c>
      <c r="N32" s="67"/>
      <c r="O32" s="67">
        <v>124649</v>
      </c>
      <c r="P32" s="67"/>
      <c r="Q32" s="67">
        <v>1228208</v>
      </c>
      <c r="R32" s="67"/>
      <c r="S32" s="67">
        <v>2391289</v>
      </c>
      <c r="T32" s="67"/>
      <c r="U32" s="67">
        <v>1930</v>
      </c>
      <c r="V32" s="124"/>
      <c r="W32" s="67">
        <v>9251255</v>
      </c>
      <c r="X32" s="124"/>
      <c r="Y32" s="67">
        <v>9251255</v>
      </c>
      <c r="Z32" s="125"/>
      <c r="AA32" s="67">
        <v>426759</v>
      </c>
      <c r="AC32" s="67">
        <v>9678014</v>
      </c>
    </row>
    <row r="33" spans="1:29" ht="18" customHeight="1">
      <c r="A33" s="60" t="s">
        <v>219</v>
      </c>
      <c r="B33" s="60"/>
      <c r="C33" s="60"/>
      <c r="D33" s="64"/>
      <c r="E33" s="68">
        <v>0</v>
      </c>
      <c r="F33" s="126">
        <v>0</v>
      </c>
      <c r="G33" s="68">
        <v>0</v>
      </c>
      <c r="H33" s="126">
        <v>0</v>
      </c>
      <c r="I33" s="68">
        <v>0</v>
      </c>
      <c r="J33" s="69">
        <v>0</v>
      </c>
      <c r="K33" s="32">
        <v>6023679</v>
      </c>
      <c r="L33" s="69">
        <v>0</v>
      </c>
      <c r="M33" s="32">
        <v>5505179</v>
      </c>
      <c r="N33" s="33"/>
      <c r="O33" s="32">
        <v>124649</v>
      </c>
      <c r="P33" s="33"/>
      <c r="Q33" s="32">
        <v>1228208</v>
      </c>
      <c r="R33" s="33">
        <v>0</v>
      </c>
      <c r="S33" s="32">
        <v>2391289</v>
      </c>
      <c r="T33" s="33"/>
      <c r="U33" s="32">
        <v>1930</v>
      </c>
      <c r="V33" s="125"/>
      <c r="W33" s="32">
        <v>9251255</v>
      </c>
      <c r="X33" s="124"/>
      <c r="Y33" s="32">
        <v>15274934</v>
      </c>
      <c r="Z33" s="125"/>
      <c r="AA33" s="32">
        <v>314337</v>
      </c>
      <c r="AB33" s="67"/>
      <c r="AC33" s="32">
        <v>15589271</v>
      </c>
    </row>
    <row r="34" spans="1:29" ht="9.6" customHeight="1">
      <c r="C34" s="60"/>
      <c r="D34" s="64"/>
      <c r="E34" s="67"/>
      <c r="F34" s="66"/>
      <c r="G34" s="67"/>
      <c r="H34" s="66"/>
      <c r="I34" s="67"/>
      <c r="J34" s="66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105"/>
      <c r="Y34" s="67"/>
      <c r="Z34" s="105"/>
      <c r="AA34" s="67"/>
      <c r="AB34" s="66"/>
      <c r="AC34" s="66"/>
    </row>
    <row r="35" spans="1:29" ht="18" customHeight="1">
      <c r="A35" s="58" t="s">
        <v>270</v>
      </c>
      <c r="D35" s="64"/>
      <c r="E35" s="67">
        <v>0</v>
      </c>
      <c r="F35" s="67"/>
      <c r="G35" s="67">
        <v>0</v>
      </c>
      <c r="H35" s="67"/>
      <c r="I35" s="67">
        <v>188780</v>
      </c>
      <c r="J35" s="67"/>
      <c r="K35" s="67">
        <v>-188780</v>
      </c>
      <c r="L35" s="67"/>
      <c r="M35" s="67">
        <v>0</v>
      </c>
      <c r="N35" s="67"/>
      <c r="O35" s="67">
        <v>0</v>
      </c>
      <c r="P35" s="67"/>
      <c r="Q35" s="67">
        <v>0</v>
      </c>
      <c r="R35" s="67"/>
      <c r="S35" s="67">
        <v>0</v>
      </c>
      <c r="T35" s="67"/>
      <c r="U35" s="67">
        <v>0</v>
      </c>
      <c r="V35" s="67"/>
      <c r="W35" s="67">
        <v>0</v>
      </c>
      <c r="X35" s="52"/>
      <c r="Y35" s="67">
        <v>0</v>
      </c>
      <c r="Z35" s="52"/>
      <c r="AA35" s="67">
        <v>0</v>
      </c>
      <c r="AB35" s="67"/>
      <c r="AC35" s="67">
        <v>0</v>
      </c>
    </row>
    <row r="36" spans="1:29" ht="6.6" customHeight="1">
      <c r="C36" s="60"/>
      <c r="D36" s="64"/>
      <c r="E36" s="67"/>
      <c r="F36" s="66"/>
      <c r="G36" s="67"/>
      <c r="H36" s="66"/>
      <c r="I36" s="67"/>
      <c r="J36" s="66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105"/>
      <c r="Y36" s="67"/>
      <c r="Z36" s="105"/>
      <c r="AA36" s="67"/>
      <c r="AB36" s="66"/>
      <c r="AC36" s="66"/>
    </row>
    <row r="37" spans="1:29" ht="18" customHeight="1" thickBot="1">
      <c r="A37" s="60" t="s">
        <v>196</v>
      </c>
      <c r="B37" s="60"/>
      <c r="D37" s="64"/>
      <c r="E37" s="148">
        <v>21750000</v>
      </c>
      <c r="F37" s="66"/>
      <c r="G37" s="148">
        <v>19279778</v>
      </c>
      <c r="H37" s="66"/>
      <c r="I37" s="148">
        <v>1638780</v>
      </c>
      <c r="J37" s="66"/>
      <c r="K37" s="148">
        <v>60062633</v>
      </c>
      <c r="L37" s="66"/>
      <c r="M37" s="148">
        <v>3177576</v>
      </c>
      <c r="N37" s="66"/>
      <c r="O37" s="148">
        <v>-1835022</v>
      </c>
      <c r="P37" s="66"/>
      <c r="Q37" s="148">
        <v>892353</v>
      </c>
      <c r="R37" s="66"/>
      <c r="S37" s="148">
        <v>1985430</v>
      </c>
      <c r="T37" s="66"/>
      <c r="U37" s="148">
        <v>-38819</v>
      </c>
      <c r="V37" s="66"/>
      <c r="W37" s="148">
        <v>4181518</v>
      </c>
      <c r="Y37" s="148">
        <v>106912709</v>
      </c>
      <c r="AA37" s="148">
        <v>8845258</v>
      </c>
      <c r="AC37" s="148">
        <v>115757967</v>
      </c>
    </row>
    <row r="38" spans="1:29" ht="18" customHeight="1" thickTop="1">
      <c r="D38" s="64"/>
    </row>
  </sheetData>
  <mergeCells count="4">
    <mergeCell ref="I5:K5"/>
    <mergeCell ref="E13:AB13"/>
    <mergeCell ref="M5:W5"/>
    <mergeCell ref="E4:AC4"/>
  </mergeCells>
  <pageMargins left="0.8" right="0.8" top="0.48" bottom="0.5" header="0.8" footer="0.5"/>
  <pageSetup paperSize="9" scale="52" firstPageNumber="7" fitToWidth="0" fitToHeight="0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101CB-CD1C-4CCB-B8E7-C5745D66784C}">
  <dimension ref="A1:AC43"/>
  <sheetViews>
    <sheetView view="pageBreakPreview" zoomScale="90" zoomScaleNormal="70" zoomScaleSheetLayoutView="90" workbookViewId="0"/>
  </sheetViews>
  <sheetFormatPr defaultColWidth="9.125" defaultRowHeight="18" customHeight="1"/>
  <cols>
    <col min="1" max="2" width="2.375" style="58" customWidth="1"/>
    <col min="3" max="3" width="43.875" style="58" customWidth="1"/>
    <col min="4" max="4" width="5.625" style="58" customWidth="1"/>
    <col min="5" max="5" width="11" style="58" customWidth="1"/>
    <col min="6" max="6" width="0.875" style="58" customWidth="1"/>
    <col min="7" max="7" width="10.375" style="58" customWidth="1"/>
    <col min="8" max="8" width="0.875" style="58" customWidth="1"/>
    <col min="9" max="9" width="10.875" style="58" customWidth="1"/>
    <col min="10" max="10" width="0.875" style="58" customWidth="1"/>
    <col min="11" max="11" width="11.375" style="58" customWidth="1"/>
    <col min="12" max="12" width="0.875" style="58" customWidth="1"/>
    <col min="13" max="13" width="11.125" style="58" customWidth="1"/>
    <col min="14" max="14" width="0.875" style="58" customWidth="1"/>
    <col min="15" max="15" width="13.125" style="58" customWidth="1"/>
    <col min="16" max="16" width="0.875" style="58" customWidth="1"/>
    <col min="17" max="17" width="11.375" style="58" customWidth="1"/>
    <col min="18" max="18" width="0.875" style="58" customWidth="1"/>
    <col min="19" max="19" width="14.875" style="58" customWidth="1"/>
    <col min="20" max="20" width="0.875" style="58" customWidth="1"/>
    <col min="21" max="21" width="14.875" style="58" customWidth="1"/>
    <col min="22" max="22" width="0.875" style="58" customWidth="1"/>
    <col min="23" max="23" width="11.375" style="58" customWidth="1"/>
    <col min="24" max="24" width="0.875" style="58" customWidth="1"/>
    <col min="25" max="25" width="13.125" style="58" bestFit="1" customWidth="1"/>
    <col min="26" max="26" width="0.875" style="58" customWidth="1"/>
    <col min="27" max="27" width="11.125" style="58" customWidth="1"/>
    <col min="28" max="28" width="0.875" style="58" customWidth="1"/>
    <col min="29" max="29" width="13.125" style="58" bestFit="1" customWidth="1"/>
    <col min="30" max="16384" width="9.125" style="58"/>
  </cols>
  <sheetData>
    <row r="1" spans="1:29" s="1" customFormat="1" ht="18" customHeight="1">
      <c r="A1" s="104" t="s">
        <v>117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29" ht="18" customHeight="1">
      <c r="A2" s="103" t="s">
        <v>86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51"/>
    </row>
    <row r="3" spans="1:29" ht="18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1"/>
      <c r="AB3" s="51"/>
      <c r="AC3" s="51"/>
    </row>
    <row r="4" spans="1:29" ht="18" customHeight="1">
      <c r="A4" s="51"/>
      <c r="B4" s="51"/>
      <c r="C4" s="51"/>
      <c r="D4" s="51"/>
      <c r="E4" s="157" t="s">
        <v>116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</row>
    <row r="5" spans="1:29" ht="18" customHeight="1">
      <c r="A5" s="60"/>
      <c r="B5" s="60"/>
      <c r="C5" s="60"/>
      <c r="D5" s="60"/>
      <c r="E5" s="61"/>
      <c r="F5" s="61"/>
      <c r="I5" s="160" t="s">
        <v>37</v>
      </c>
      <c r="J5" s="160"/>
      <c r="K5" s="160"/>
      <c r="L5" s="62"/>
      <c r="M5" s="160" t="s">
        <v>96</v>
      </c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62"/>
      <c r="Z5" s="62"/>
      <c r="AA5" s="62"/>
      <c r="AB5" s="62"/>
      <c r="AC5" s="61"/>
    </row>
    <row r="6" spans="1:29" ht="18" customHeight="1">
      <c r="A6" s="60"/>
      <c r="B6" s="60"/>
      <c r="C6" s="60"/>
      <c r="D6" s="60"/>
      <c r="E6" s="61"/>
      <c r="F6" s="61"/>
      <c r="I6" s="18"/>
      <c r="J6" s="18"/>
      <c r="K6" s="18"/>
      <c r="L6" s="62"/>
      <c r="M6" s="18"/>
      <c r="N6" s="18"/>
      <c r="O6" s="18"/>
      <c r="P6" s="18"/>
      <c r="Q6" s="18"/>
      <c r="R6" s="18"/>
      <c r="S6" s="18" t="s">
        <v>74</v>
      </c>
      <c r="T6" s="18"/>
      <c r="U6" s="18"/>
      <c r="V6" s="18"/>
      <c r="W6" s="18"/>
      <c r="X6" s="62"/>
      <c r="Z6" s="62"/>
      <c r="AA6" s="62"/>
      <c r="AB6" s="62"/>
      <c r="AC6" s="61"/>
    </row>
    <row r="7" spans="1:29" ht="18" customHeight="1">
      <c r="A7" s="60"/>
      <c r="B7" s="60"/>
      <c r="C7" s="60"/>
      <c r="D7" s="60"/>
      <c r="E7" s="61"/>
      <c r="F7" s="61"/>
      <c r="I7" s="18"/>
      <c r="J7" s="18"/>
      <c r="K7" s="18"/>
      <c r="L7" s="62"/>
      <c r="M7" s="18"/>
      <c r="N7" s="18"/>
      <c r="O7" s="62"/>
      <c r="P7" s="18"/>
      <c r="Q7" s="18"/>
      <c r="R7" s="18"/>
      <c r="S7" s="18" t="s">
        <v>75</v>
      </c>
      <c r="T7" s="18"/>
      <c r="U7" s="18"/>
      <c r="V7" s="18"/>
      <c r="W7" s="18"/>
      <c r="X7" s="62"/>
      <c r="Z7" s="62"/>
      <c r="AA7" s="62"/>
      <c r="AB7" s="62"/>
      <c r="AC7" s="61"/>
    </row>
    <row r="8" spans="1:29" ht="18" customHeight="1">
      <c r="A8" s="60"/>
      <c r="B8" s="60"/>
      <c r="C8" s="60"/>
      <c r="D8" s="60"/>
      <c r="E8" s="61"/>
      <c r="F8" s="61"/>
      <c r="I8" s="62"/>
      <c r="J8" s="62"/>
      <c r="K8" s="62"/>
      <c r="L8" s="62"/>
      <c r="M8" s="62"/>
      <c r="N8" s="62"/>
      <c r="O8" s="62"/>
      <c r="P8" s="62"/>
      <c r="Q8" s="62"/>
      <c r="R8" s="62"/>
      <c r="S8" s="62" t="s">
        <v>263</v>
      </c>
      <c r="T8" s="62"/>
      <c r="U8" s="62"/>
      <c r="V8" s="62"/>
      <c r="W8" s="62"/>
      <c r="X8" s="62"/>
      <c r="Y8" s="62"/>
      <c r="Z8" s="62"/>
      <c r="AA8" s="62"/>
      <c r="AB8" s="62"/>
      <c r="AC8" s="62"/>
    </row>
    <row r="9" spans="1:29" ht="18" customHeight="1">
      <c r="A9" s="60"/>
      <c r="B9" s="60"/>
      <c r="C9" s="60"/>
      <c r="D9" s="60"/>
      <c r="E9" s="61"/>
      <c r="F9" s="61"/>
      <c r="I9" s="62"/>
      <c r="J9" s="62"/>
      <c r="K9" s="62"/>
      <c r="L9" s="62"/>
      <c r="M9" s="62"/>
      <c r="N9" s="62"/>
      <c r="O9" s="62"/>
      <c r="P9" s="62"/>
      <c r="Q9" s="62"/>
      <c r="R9" s="62"/>
      <c r="S9" s="62" t="s">
        <v>262</v>
      </c>
      <c r="T9" s="62"/>
      <c r="U9" s="62" t="s">
        <v>191</v>
      </c>
      <c r="V9" s="62"/>
      <c r="W9" s="62"/>
      <c r="X9" s="62"/>
      <c r="Y9" s="62" t="s">
        <v>107</v>
      </c>
      <c r="Z9" s="62"/>
      <c r="AA9" s="62"/>
      <c r="AB9" s="62"/>
      <c r="AC9" s="62"/>
    </row>
    <row r="10" spans="1:29" ht="18" customHeight="1">
      <c r="A10" s="60"/>
      <c r="B10" s="60"/>
      <c r="C10" s="60"/>
      <c r="D10" s="60"/>
      <c r="E10" s="62" t="s">
        <v>39</v>
      </c>
      <c r="F10" s="62"/>
      <c r="G10" s="62"/>
      <c r="H10" s="62"/>
      <c r="M10" s="62"/>
      <c r="N10" s="62"/>
      <c r="O10" s="62"/>
      <c r="P10" s="62"/>
      <c r="Q10" s="62" t="s">
        <v>168</v>
      </c>
      <c r="R10" s="62"/>
      <c r="S10" s="62" t="s">
        <v>128</v>
      </c>
      <c r="T10" s="62"/>
      <c r="U10" s="62" t="s">
        <v>81</v>
      </c>
      <c r="V10" s="62"/>
      <c r="W10" s="62" t="s">
        <v>63</v>
      </c>
      <c r="Y10" s="62" t="s">
        <v>40</v>
      </c>
      <c r="Z10" s="62"/>
      <c r="AA10" s="62" t="s">
        <v>41</v>
      </c>
      <c r="AC10" s="62"/>
    </row>
    <row r="11" spans="1:29" ht="18" customHeight="1">
      <c r="A11" s="61"/>
      <c r="B11" s="61"/>
      <c r="C11" s="63"/>
      <c r="E11" s="62" t="s">
        <v>99</v>
      </c>
      <c r="F11" s="62"/>
      <c r="G11" s="62" t="s">
        <v>42</v>
      </c>
      <c r="H11" s="62"/>
      <c r="I11" s="62"/>
      <c r="J11" s="62"/>
      <c r="K11" s="62"/>
      <c r="L11" s="62"/>
      <c r="M11" s="62" t="s">
        <v>161</v>
      </c>
      <c r="N11" s="62"/>
      <c r="O11" s="62" t="s">
        <v>163</v>
      </c>
      <c r="P11" s="62"/>
      <c r="Q11" s="62" t="s">
        <v>169</v>
      </c>
      <c r="R11" s="62"/>
      <c r="S11" s="62" t="s">
        <v>129</v>
      </c>
      <c r="T11" s="62"/>
      <c r="U11" s="62" t="s">
        <v>82</v>
      </c>
      <c r="V11" s="62"/>
      <c r="W11" s="62" t="s">
        <v>100</v>
      </c>
      <c r="X11" s="62"/>
      <c r="Y11" s="62" t="s">
        <v>43</v>
      </c>
      <c r="Z11" s="62"/>
      <c r="AA11" s="62" t="s">
        <v>44</v>
      </c>
      <c r="AB11" s="62"/>
      <c r="AC11" s="62" t="s">
        <v>38</v>
      </c>
    </row>
    <row r="12" spans="1:29" ht="18" customHeight="1">
      <c r="A12" s="61"/>
      <c r="B12" s="61"/>
      <c r="C12" s="63"/>
      <c r="D12" s="64" t="s">
        <v>4</v>
      </c>
      <c r="E12" s="62" t="s">
        <v>45</v>
      </c>
      <c r="F12" s="62"/>
      <c r="G12" s="62" t="s">
        <v>46</v>
      </c>
      <c r="H12" s="62"/>
      <c r="I12" s="62" t="s">
        <v>47</v>
      </c>
      <c r="J12" s="62"/>
      <c r="K12" s="62" t="s">
        <v>48</v>
      </c>
      <c r="L12" s="62"/>
      <c r="M12" s="62" t="s">
        <v>162</v>
      </c>
      <c r="N12" s="62"/>
      <c r="O12" s="62" t="s">
        <v>162</v>
      </c>
      <c r="P12" s="62"/>
      <c r="Q12" s="62" t="s">
        <v>162</v>
      </c>
      <c r="R12" s="62"/>
      <c r="S12" s="62" t="s">
        <v>130</v>
      </c>
      <c r="T12" s="62"/>
      <c r="U12" s="62" t="s">
        <v>83</v>
      </c>
      <c r="V12" s="62"/>
      <c r="W12" s="62" t="s">
        <v>101</v>
      </c>
      <c r="X12" s="62"/>
      <c r="Y12" s="62" t="s">
        <v>102</v>
      </c>
      <c r="Z12" s="62"/>
      <c r="AA12" s="62" t="s">
        <v>49</v>
      </c>
      <c r="AB12" s="62"/>
      <c r="AC12" s="62" t="s">
        <v>50</v>
      </c>
    </row>
    <row r="13" spans="1:29" ht="18" customHeight="1">
      <c r="A13" s="61"/>
      <c r="B13" s="61"/>
      <c r="C13" s="61"/>
      <c r="D13" s="64"/>
      <c r="E13" s="154" t="s">
        <v>76</v>
      </c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65"/>
    </row>
    <row r="14" spans="1:29" ht="18" customHeight="1">
      <c r="A14" s="60" t="s">
        <v>247</v>
      </c>
      <c r="B14" s="60"/>
      <c r="C14" s="60"/>
      <c r="D14" s="64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</row>
    <row r="15" spans="1:29" ht="18" customHeight="1">
      <c r="A15" s="60" t="s">
        <v>251</v>
      </c>
      <c r="B15" s="60"/>
      <c r="C15" s="60"/>
      <c r="D15" s="64"/>
      <c r="E15" s="66">
        <v>21750000</v>
      </c>
      <c r="F15" s="66"/>
      <c r="G15" s="66">
        <v>19279778</v>
      </c>
      <c r="H15" s="66"/>
      <c r="I15" s="66">
        <v>1638780</v>
      </c>
      <c r="J15" s="66"/>
      <c r="K15" s="66">
        <v>59821028</v>
      </c>
      <c r="L15" s="66"/>
      <c r="M15" s="66">
        <v>-2551419</v>
      </c>
      <c r="N15" s="66"/>
      <c r="O15" s="66">
        <v>-2072728</v>
      </c>
      <c r="P15" s="66"/>
      <c r="Q15" s="66">
        <v>-1169983</v>
      </c>
      <c r="R15" s="66"/>
      <c r="S15" s="66">
        <v>1371446</v>
      </c>
      <c r="T15" s="66"/>
      <c r="U15" s="66">
        <v>-38293</v>
      </c>
      <c r="V15" s="66"/>
      <c r="W15" s="66">
        <f>SUM(M15:V15)</f>
        <v>-4460977</v>
      </c>
      <c r="X15" s="67"/>
      <c r="Y15" s="66">
        <f>SUM(E15,G15,I15,K15,W15)</f>
        <v>98028609</v>
      </c>
      <c r="AA15" s="66">
        <v>9374660</v>
      </c>
      <c r="AC15" s="66">
        <f>SUM(Y15:AB15)</f>
        <v>107403269</v>
      </c>
    </row>
    <row r="16" spans="1:29" ht="9.6" customHeight="1">
      <c r="A16" s="60"/>
      <c r="B16" s="60"/>
      <c r="C16" s="60"/>
      <c r="D16" s="64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7"/>
      <c r="Y16" s="66"/>
      <c r="AA16" s="66"/>
      <c r="AC16" s="66"/>
    </row>
    <row r="17" spans="1:29" ht="18" customHeight="1">
      <c r="A17" s="127" t="s">
        <v>140</v>
      </c>
      <c r="B17" s="128"/>
      <c r="C17" s="128"/>
      <c r="D17" s="64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7"/>
      <c r="Y17" s="66"/>
      <c r="AA17" s="66"/>
      <c r="AC17" s="66"/>
    </row>
    <row r="18" spans="1:29" ht="18" customHeight="1">
      <c r="A18" s="129"/>
      <c r="B18" s="130" t="s">
        <v>252</v>
      </c>
      <c r="C18" s="131"/>
      <c r="D18" s="64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7"/>
      <c r="Y18" s="66"/>
      <c r="AA18" s="66"/>
      <c r="AC18" s="66"/>
    </row>
    <row r="19" spans="1:29" ht="18" customHeight="1">
      <c r="A19" s="132"/>
      <c r="B19" s="132" t="s">
        <v>141</v>
      </c>
      <c r="C19" s="128"/>
      <c r="D19" s="64">
        <v>9</v>
      </c>
      <c r="E19" s="67">
        <v>0</v>
      </c>
      <c r="F19" s="67"/>
      <c r="G19" s="67">
        <v>0</v>
      </c>
      <c r="H19" s="67"/>
      <c r="I19" s="67">
        <v>0</v>
      </c>
      <c r="J19" s="67"/>
      <c r="K19" s="67">
        <v>-3480000</v>
      </c>
      <c r="L19" s="67"/>
      <c r="M19" s="67">
        <v>0</v>
      </c>
      <c r="N19" s="67"/>
      <c r="O19" s="67">
        <v>0</v>
      </c>
      <c r="P19" s="67"/>
      <c r="Q19" s="67">
        <v>0</v>
      </c>
      <c r="R19" s="67"/>
      <c r="S19" s="67">
        <v>0</v>
      </c>
      <c r="T19" s="67"/>
      <c r="U19" s="67">
        <v>0</v>
      </c>
      <c r="V19" s="67"/>
      <c r="W19" s="67">
        <v>0</v>
      </c>
      <c r="X19" s="67"/>
      <c r="Y19" s="67">
        <v>-3480000</v>
      </c>
      <c r="AA19" s="67">
        <v>-529432</v>
      </c>
      <c r="AC19" s="67">
        <f>Y19+AA19</f>
        <v>-4009432</v>
      </c>
    </row>
    <row r="20" spans="1:29" ht="18" customHeight="1">
      <c r="A20" s="132"/>
      <c r="B20" s="129" t="s">
        <v>253</v>
      </c>
      <c r="C20" s="128"/>
      <c r="D20" s="64"/>
      <c r="E20" s="32">
        <f>SUM(E19:E19)</f>
        <v>0</v>
      </c>
      <c r="F20" s="136"/>
      <c r="G20" s="32">
        <f>SUM(G19:G19)</f>
        <v>0</v>
      </c>
      <c r="H20" s="136"/>
      <c r="I20" s="32">
        <f>SUM(I19:I19)</f>
        <v>0</v>
      </c>
      <c r="J20" s="33"/>
      <c r="K20" s="32">
        <f>SUM(K19:K19)</f>
        <v>-3480000</v>
      </c>
      <c r="L20" s="33"/>
      <c r="M20" s="32">
        <f>SUM(M19:M19)</f>
        <v>0</v>
      </c>
      <c r="N20" s="33"/>
      <c r="O20" s="32">
        <f>SUM(O19:O19)</f>
        <v>0</v>
      </c>
      <c r="P20" s="33"/>
      <c r="Q20" s="32">
        <f>SUM(Q19:Q19)</f>
        <v>0</v>
      </c>
      <c r="R20" s="33"/>
      <c r="S20" s="32">
        <f>SUM(S19:S19)</f>
        <v>0</v>
      </c>
      <c r="T20" s="33"/>
      <c r="U20" s="32">
        <f>SUM(U19:U19)</f>
        <v>0</v>
      </c>
      <c r="V20" s="152"/>
      <c r="W20" s="32">
        <f>SUM(W19:W19)</f>
        <v>0</v>
      </c>
      <c r="X20" s="153"/>
      <c r="Y20" s="32">
        <f>SUM(Y19:Y19)</f>
        <v>-3480000</v>
      </c>
      <c r="Z20" s="152"/>
      <c r="AA20" s="32">
        <f>SUM(AA19:AA19)</f>
        <v>-529432</v>
      </c>
      <c r="AB20" s="67"/>
      <c r="AC20" s="32">
        <f>SUM(AC19:AC19)</f>
        <v>-4009432</v>
      </c>
    </row>
    <row r="21" spans="1:29" ht="9" customHeight="1">
      <c r="A21" s="60"/>
      <c r="B21" s="60"/>
      <c r="C21" s="60"/>
      <c r="D21" s="64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6"/>
      <c r="Y21" s="67"/>
      <c r="Z21" s="66"/>
      <c r="AA21" s="67"/>
      <c r="AB21" s="66"/>
      <c r="AC21" s="67"/>
    </row>
    <row r="22" spans="1:29" ht="18" customHeight="1">
      <c r="A22" s="129"/>
      <c r="B22" s="130" t="s">
        <v>229</v>
      </c>
      <c r="C22" s="131"/>
      <c r="D22" s="64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7"/>
      <c r="Y22" s="66"/>
      <c r="AA22" s="66"/>
      <c r="AC22" s="66"/>
    </row>
    <row r="23" spans="1:29" ht="18" customHeight="1">
      <c r="A23" s="132"/>
      <c r="B23" s="132" t="s">
        <v>271</v>
      </c>
      <c r="C23" s="128"/>
      <c r="D23" s="64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AA23" s="67"/>
      <c r="AC23" s="67"/>
    </row>
    <row r="24" spans="1:29" ht="18" customHeight="1">
      <c r="A24" s="132"/>
      <c r="C24" s="132" t="s">
        <v>188</v>
      </c>
      <c r="D24" s="64"/>
      <c r="E24" s="67">
        <v>0</v>
      </c>
      <c r="F24" s="67"/>
      <c r="G24" s="67">
        <v>0</v>
      </c>
      <c r="H24" s="67"/>
      <c r="I24" s="67">
        <v>0</v>
      </c>
      <c r="J24" s="67"/>
      <c r="K24" s="67">
        <v>0</v>
      </c>
      <c r="L24" s="67"/>
      <c r="M24" s="67">
        <v>0</v>
      </c>
      <c r="N24" s="67"/>
      <c r="O24" s="67">
        <v>0</v>
      </c>
      <c r="P24" s="67"/>
      <c r="Q24" s="67">
        <v>0</v>
      </c>
      <c r="R24" s="67"/>
      <c r="S24" s="67">
        <v>0</v>
      </c>
      <c r="T24" s="67"/>
      <c r="U24" s="67">
        <v>0</v>
      </c>
      <c r="V24" s="67"/>
      <c r="W24" s="67">
        <v>0</v>
      </c>
      <c r="X24" s="67"/>
      <c r="Y24" s="67">
        <v>0</v>
      </c>
      <c r="AA24" s="67">
        <v>8398</v>
      </c>
      <c r="AC24" s="67">
        <f>Y24+AA24</f>
        <v>8398</v>
      </c>
    </row>
    <row r="25" spans="1:29" ht="18" customHeight="1">
      <c r="A25" s="132"/>
      <c r="B25" s="129" t="s">
        <v>230</v>
      </c>
      <c r="C25" s="128"/>
      <c r="D25" s="64"/>
      <c r="E25" s="32">
        <f>SUM(E24)</f>
        <v>0</v>
      </c>
      <c r="F25" s="136"/>
      <c r="G25" s="32">
        <f>SUM(G24)</f>
        <v>0</v>
      </c>
      <c r="H25" s="136"/>
      <c r="I25" s="32">
        <f>SUM(I24)</f>
        <v>0</v>
      </c>
      <c r="J25" s="33"/>
      <c r="K25" s="32">
        <f>SUM(K24)</f>
        <v>0</v>
      </c>
      <c r="L25" s="33"/>
      <c r="M25" s="32">
        <f>SUM(M24)</f>
        <v>0</v>
      </c>
      <c r="N25" s="33"/>
      <c r="O25" s="32">
        <f>SUM(O24)</f>
        <v>0</v>
      </c>
      <c r="P25" s="33"/>
      <c r="Q25" s="32">
        <f>SUM(Q24)</f>
        <v>0</v>
      </c>
      <c r="R25" s="33"/>
      <c r="S25" s="32">
        <f>SUM(S24)</f>
        <v>0</v>
      </c>
      <c r="T25" s="33"/>
      <c r="U25" s="32">
        <f>SUM(U24)</f>
        <v>0</v>
      </c>
      <c r="V25" s="152"/>
      <c r="W25" s="32">
        <f>SUM(W24)</f>
        <v>0</v>
      </c>
      <c r="X25" s="153"/>
      <c r="Y25" s="32">
        <f>SUM(Y24)</f>
        <v>0</v>
      </c>
      <c r="Z25" s="152"/>
      <c r="AA25" s="32">
        <f>SUM(AA24)</f>
        <v>8398</v>
      </c>
      <c r="AB25" s="67"/>
      <c r="AC25" s="32">
        <f>SUM(AC24)</f>
        <v>8398</v>
      </c>
    </row>
    <row r="26" spans="1:29" ht="9" customHeight="1">
      <c r="A26" s="60"/>
      <c r="B26" s="60"/>
      <c r="C26" s="60"/>
      <c r="D26" s="64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6"/>
      <c r="Y26" s="67"/>
      <c r="Z26" s="66"/>
      <c r="AA26" s="67"/>
      <c r="AB26" s="66"/>
      <c r="AC26" s="67"/>
    </row>
    <row r="27" spans="1:29" ht="18" customHeight="1">
      <c r="A27" s="128" t="s">
        <v>177</v>
      </c>
      <c r="B27" s="60"/>
      <c r="C27" s="60"/>
      <c r="D27" s="64"/>
      <c r="E27" s="137">
        <f>E20+E25</f>
        <v>0</v>
      </c>
      <c r="F27" s="66"/>
      <c r="G27" s="137">
        <f>G20+G25</f>
        <v>0</v>
      </c>
      <c r="H27" s="66"/>
      <c r="I27" s="137">
        <f>I20+I25</f>
        <v>0</v>
      </c>
      <c r="J27" s="66"/>
      <c r="K27" s="137">
        <f>K20+K25</f>
        <v>-3480000</v>
      </c>
      <c r="L27" s="66"/>
      <c r="M27" s="137">
        <f>M20+M25</f>
        <v>0</v>
      </c>
      <c r="N27" s="66"/>
      <c r="O27" s="137">
        <f>O20+O25</f>
        <v>0</v>
      </c>
      <c r="P27" s="66"/>
      <c r="Q27" s="137">
        <f>Q20+Q25</f>
        <v>0</v>
      </c>
      <c r="R27" s="66"/>
      <c r="S27" s="137">
        <f>S20+S25</f>
        <v>0</v>
      </c>
      <c r="T27" s="66"/>
      <c r="U27" s="137">
        <f>U20+U25</f>
        <v>0</v>
      </c>
      <c r="V27" s="66"/>
      <c r="W27" s="137">
        <f>W20+W25</f>
        <v>0</v>
      </c>
      <c r="X27" s="66"/>
      <c r="Y27" s="137">
        <f>Y20+Y25</f>
        <v>-3480000</v>
      </c>
      <c r="Z27" s="60"/>
      <c r="AA27" s="137">
        <f>AA20+AA25</f>
        <v>-521034</v>
      </c>
      <c r="AB27" s="60"/>
      <c r="AC27" s="137">
        <f>AC20+AC25</f>
        <v>-4001034</v>
      </c>
    </row>
    <row r="28" spans="1:29" ht="9" customHeight="1">
      <c r="A28" s="60"/>
      <c r="B28" s="60"/>
      <c r="C28" s="60"/>
      <c r="D28" s="64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6"/>
      <c r="Y28" s="67"/>
      <c r="Z28" s="66"/>
      <c r="AA28" s="67"/>
      <c r="AB28" s="66"/>
      <c r="AC28" s="67"/>
    </row>
    <row r="29" spans="1:29" ht="18" customHeight="1">
      <c r="A29" s="60" t="s">
        <v>231</v>
      </c>
      <c r="B29" s="60"/>
      <c r="C29" s="60"/>
      <c r="D29" s="64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7"/>
      <c r="Y29" s="66"/>
      <c r="Z29" s="67"/>
      <c r="AA29" s="66"/>
      <c r="AB29" s="67"/>
      <c r="AC29" s="66"/>
    </row>
    <row r="30" spans="1:29" ht="18" customHeight="1">
      <c r="B30" s="58" t="s">
        <v>142</v>
      </c>
      <c r="D30" s="64"/>
      <c r="E30" s="67">
        <v>0</v>
      </c>
      <c r="F30" s="67"/>
      <c r="G30" s="67">
        <v>0</v>
      </c>
      <c r="H30" s="67"/>
      <c r="I30" s="67">
        <v>0</v>
      </c>
      <c r="J30" s="67"/>
      <c r="K30" s="67">
        <v>4754694</v>
      </c>
      <c r="L30" s="67"/>
      <c r="M30" s="67">
        <v>0</v>
      </c>
      <c r="N30" s="66"/>
      <c r="O30" s="67">
        <v>0</v>
      </c>
      <c r="P30" s="66"/>
      <c r="Q30" s="67">
        <v>0</v>
      </c>
      <c r="R30" s="66"/>
      <c r="S30" s="67">
        <v>0</v>
      </c>
      <c r="T30" s="66"/>
      <c r="U30" s="67">
        <v>0</v>
      </c>
      <c r="V30" s="66"/>
      <c r="W30" s="67">
        <v>0</v>
      </c>
      <c r="X30" s="67"/>
      <c r="Y30" s="67">
        <f>SUM(W30,E30:K30)</f>
        <v>4754694</v>
      </c>
      <c r="Z30" s="67"/>
      <c r="AA30" s="67">
        <v>273757</v>
      </c>
      <c r="AB30" s="67"/>
      <c r="AC30" s="67">
        <f>Y30+AA30</f>
        <v>5028451</v>
      </c>
    </row>
    <row r="31" spans="1:29" ht="18" customHeight="1">
      <c r="B31" s="58" t="s">
        <v>259</v>
      </c>
      <c r="D31" s="64"/>
      <c r="E31" s="67">
        <v>0</v>
      </c>
      <c r="F31" s="67"/>
      <c r="G31" s="67">
        <v>0</v>
      </c>
      <c r="H31" s="67"/>
      <c r="I31" s="67">
        <v>0</v>
      </c>
      <c r="J31" s="67"/>
      <c r="K31" s="67">
        <v>0</v>
      </c>
      <c r="L31" s="67"/>
      <c r="M31" s="67">
        <v>4572717</v>
      </c>
      <c r="N31" s="67"/>
      <c r="O31" s="67">
        <v>-350449</v>
      </c>
      <c r="P31" s="67"/>
      <c r="Q31" s="67">
        <v>500661</v>
      </c>
      <c r="R31" s="67"/>
      <c r="S31" s="67">
        <v>83966</v>
      </c>
      <c r="T31" s="67"/>
      <c r="U31" s="67">
        <v>0</v>
      </c>
      <c r="V31" s="52"/>
      <c r="W31" s="67">
        <f>SUM(M31:U31)</f>
        <v>4806895</v>
      </c>
      <c r="X31" s="52"/>
      <c r="Y31" s="67">
        <f>SUM(W31,E31:K31)</f>
        <v>4806895</v>
      </c>
      <c r="Z31" s="136"/>
      <c r="AA31" s="67">
        <v>43561</v>
      </c>
      <c r="AC31" s="67">
        <f>Y31+AA31</f>
        <v>4850456</v>
      </c>
    </row>
    <row r="32" spans="1:29" ht="18" customHeight="1">
      <c r="A32" s="60" t="s">
        <v>260</v>
      </c>
      <c r="B32" s="60"/>
      <c r="C32" s="60"/>
      <c r="D32" s="64"/>
      <c r="E32" s="68">
        <f t="shared" ref="E32:R32" si="0">SUM(E30:E31)</f>
        <v>0</v>
      </c>
      <c r="F32" s="126">
        <f t="shared" si="0"/>
        <v>0</v>
      </c>
      <c r="G32" s="68">
        <f t="shared" si="0"/>
        <v>0</v>
      </c>
      <c r="H32" s="126">
        <f t="shared" si="0"/>
        <v>0</v>
      </c>
      <c r="I32" s="68">
        <f t="shared" si="0"/>
        <v>0</v>
      </c>
      <c r="J32" s="69">
        <f t="shared" si="0"/>
        <v>0</v>
      </c>
      <c r="K32" s="32">
        <f>SUM(K30:K31)</f>
        <v>4754694</v>
      </c>
      <c r="L32" s="69">
        <f t="shared" si="0"/>
        <v>0</v>
      </c>
      <c r="M32" s="32">
        <f t="shared" si="0"/>
        <v>4572717</v>
      </c>
      <c r="N32" s="33"/>
      <c r="O32" s="32">
        <f>SUM(O30:O31)</f>
        <v>-350449</v>
      </c>
      <c r="P32" s="33"/>
      <c r="Q32" s="32">
        <f t="shared" ref="Q32" si="1">SUM(Q30:Q31)</f>
        <v>500661</v>
      </c>
      <c r="R32" s="33">
        <f t="shared" si="0"/>
        <v>0</v>
      </c>
      <c r="S32" s="32">
        <f>SUM(S30:S31)</f>
        <v>83966</v>
      </c>
      <c r="T32" s="33"/>
      <c r="U32" s="32">
        <f>SUM(U30:U31)</f>
        <v>0</v>
      </c>
      <c r="V32" s="136"/>
      <c r="W32" s="32">
        <f>SUM(W30:W31)</f>
        <v>4806895</v>
      </c>
      <c r="X32" s="52"/>
      <c r="Y32" s="32">
        <f>SUM(Y30:Y31)</f>
        <v>9561589</v>
      </c>
      <c r="Z32" s="136"/>
      <c r="AA32" s="32">
        <f>SUM(AA30:AA31)</f>
        <v>317318</v>
      </c>
      <c r="AB32" s="67"/>
      <c r="AC32" s="32">
        <f>SUM(AC30:AC31)</f>
        <v>9878907</v>
      </c>
    </row>
    <row r="33" spans="1:29" ht="9.6" customHeight="1">
      <c r="C33" s="60"/>
      <c r="D33" s="64"/>
      <c r="E33" s="67"/>
      <c r="F33" s="66"/>
      <c r="G33" s="67"/>
      <c r="H33" s="66"/>
      <c r="I33" s="67"/>
      <c r="J33" s="66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105"/>
      <c r="Y33" s="67"/>
      <c r="Z33" s="105"/>
      <c r="AA33" s="67"/>
      <c r="AB33" s="66"/>
      <c r="AC33" s="66"/>
    </row>
    <row r="34" spans="1:29" ht="18" customHeight="1">
      <c r="A34" s="58" t="s">
        <v>270</v>
      </c>
      <c r="D34" s="64"/>
      <c r="E34" s="67">
        <v>0</v>
      </c>
      <c r="F34" s="67"/>
      <c r="G34" s="67">
        <v>0</v>
      </c>
      <c r="H34" s="67"/>
      <c r="I34" s="67">
        <v>580451</v>
      </c>
      <c r="J34" s="67"/>
      <c r="K34" s="67">
        <v>-580451</v>
      </c>
      <c r="L34" s="67"/>
      <c r="M34" s="67">
        <v>0</v>
      </c>
      <c r="N34" s="67"/>
      <c r="O34" s="67">
        <v>0</v>
      </c>
      <c r="P34" s="67"/>
      <c r="Q34" s="67">
        <v>0</v>
      </c>
      <c r="R34" s="67"/>
      <c r="S34" s="67">
        <v>0</v>
      </c>
      <c r="T34" s="67"/>
      <c r="U34" s="67">
        <v>0</v>
      </c>
      <c r="V34" s="67"/>
      <c r="W34" s="67">
        <v>0</v>
      </c>
      <c r="X34" s="52"/>
      <c r="Y34" s="67">
        <v>0</v>
      </c>
      <c r="Z34" s="52"/>
      <c r="AA34" s="67">
        <v>0</v>
      </c>
      <c r="AB34" s="67"/>
      <c r="AC34" s="67">
        <f>Y34+AA34</f>
        <v>0</v>
      </c>
    </row>
    <row r="35" spans="1:29" ht="6.6" customHeight="1">
      <c r="C35" s="60"/>
      <c r="D35" s="64"/>
      <c r="E35" s="67"/>
      <c r="F35" s="66"/>
      <c r="G35" s="67"/>
      <c r="H35" s="66"/>
      <c r="I35" s="67"/>
      <c r="J35" s="66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105"/>
      <c r="Y35" s="67"/>
      <c r="Z35" s="105"/>
      <c r="AA35" s="67"/>
      <c r="AB35" s="66"/>
      <c r="AC35" s="66"/>
    </row>
    <row r="36" spans="1:29" ht="18" customHeight="1" thickBot="1">
      <c r="A36" s="60" t="s">
        <v>248</v>
      </c>
      <c r="B36" s="60"/>
      <c r="D36" s="64"/>
      <c r="E36" s="148">
        <f>SUM(E15,E27,E32)</f>
        <v>21750000</v>
      </c>
      <c r="F36" s="66"/>
      <c r="G36" s="148">
        <f>SUM(G15,G27,G32)</f>
        <v>19279778</v>
      </c>
      <c r="H36" s="66"/>
      <c r="I36" s="148">
        <f>SUM(I15,I27,I32,I34)</f>
        <v>2219231</v>
      </c>
      <c r="J36" s="66"/>
      <c r="K36" s="148">
        <f>SUM(K15,K27,K32,K34)</f>
        <v>60515271</v>
      </c>
      <c r="L36" s="66"/>
      <c r="M36" s="148">
        <f>SUM(M15,M27,M32)</f>
        <v>2021298</v>
      </c>
      <c r="N36" s="66"/>
      <c r="O36" s="148">
        <f>SUM(O15,O27,O32)</f>
        <v>-2423177</v>
      </c>
      <c r="P36" s="66"/>
      <c r="Q36" s="148">
        <f>SUM(Q15,Q27,Q32)</f>
        <v>-669322</v>
      </c>
      <c r="R36" s="66"/>
      <c r="S36" s="148">
        <f>SUM(S15,S27,S32)</f>
        <v>1455412</v>
      </c>
      <c r="T36" s="66"/>
      <c r="U36" s="148">
        <f>SUM(U15,U27,U32)</f>
        <v>-38293</v>
      </c>
      <c r="V36" s="66"/>
      <c r="W36" s="148">
        <f>SUM(W15,W27,W32)</f>
        <v>345918</v>
      </c>
      <c r="Y36" s="148">
        <f>SUM(Y15,Y27,Y32)</f>
        <v>104110198</v>
      </c>
      <c r="AA36" s="148">
        <f>SUM(AA15,AA27,AA32)</f>
        <v>9170944</v>
      </c>
      <c r="AC36" s="148">
        <f>SUM(AC15,AC27,AC32)</f>
        <v>113281142</v>
      </c>
    </row>
    <row r="37" spans="1:29" ht="18" customHeight="1" thickTop="1">
      <c r="D37" s="64"/>
    </row>
    <row r="38" spans="1:29" ht="18" customHeight="1">
      <c r="Y38" s="67"/>
      <c r="AA38" s="67"/>
    </row>
    <row r="39" spans="1:29" ht="18" customHeight="1">
      <c r="E39" s="67"/>
      <c r="G39" s="67"/>
      <c r="I39" s="67"/>
      <c r="K39" s="67"/>
      <c r="W39" s="67"/>
      <c r="AC39" s="67"/>
    </row>
    <row r="40" spans="1:29" ht="18" customHeight="1">
      <c r="E40" s="67"/>
      <c r="G40" s="67"/>
      <c r="I40" s="67"/>
      <c r="K40" s="67"/>
      <c r="M40" s="67"/>
      <c r="O40" s="67"/>
      <c r="Q40" s="67"/>
      <c r="S40" s="67"/>
      <c r="U40" s="67"/>
      <c r="W40" s="67"/>
      <c r="Y40" s="67"/>
      <c r="AA40" s="67"/>
      <c r="AC40" s="67"/>
    </row>
    <row r="41" spans="1:29" ht="18" customHeight="1">
      <c r="W41" s="67"/>
      <c r="Y41" s="52"/>
      <c r="AA41" s="67"/>
      <c r="AC41" s="67"/>
    </row>
    <row r="42" spans="1:29" ht="18" customHeight="1">
      <c r="Y42" s="67"/>
      <c r="AA42" s="67"/>
    </row>
    <row r="43" spans="1:29" ht="18" customHeight="1">
      <c r="Y43" s="67"/>
    </row>
  </sheetData>
  <mergeCells count="4">
    <mergeCell ref="I5:K5"/>
    <mergeCell ref="M5:W5"/>
    <mergeCell ref="E13:AB13"/>
    <mergeCell ref="E4:AC4"/>
  </mergeCells>
  <pageMargins left="0.8" right="0.8" top="0.48" bottom="0.5" header="0.5" footer="0.5"/>
  <pageSetup paperSize="9" scale="52" firstPageNumber="8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DA38F-27F8-48BF-A743-545EE2B67010}">
  <dimension ref="A1:U30"/>
  <sheetViews>
    <sheetView view="pageBreakPreview" zoomScale="90" zoomScaleNormal="115" zoomScaleSheetLayoutView="90" workbookViewId="0">
      <selection sqref="A1:J1"/>
    </sheetView>
  </sheetViews>
  <sheetFormatPr defaultColWidth="9.125" defaultRowHeight="18" customHeight="1"/>
  <cols>
    <col min="1" max="2" width="2.375" style="58" customWidth="1"/>
    <col min="3" max="3" width="47.25" style="58" customWidth="1"/>
    <col min="4" max="4" width="6.375" style="139" customWidth="1"/>
    <col min="5" max="5" width="11.375" style="58" customWidth="1"/>
    <col min="6" max="6" width="1.125" style="58" customWidth="1"/>
    <col min="7" max="7" width="11.875" style="58" customWidth="1"/>
    <col min="8" max="8" width="1.125" style="58" customWidth="1"/>
    <col min="9" max="9" width="12.625" style="58" customWidth="1"/>
    <col min="10" max="10" width="1.125" style="58" customWidth="1"/>
    <col min="11" max="11" width="12.125" style="58" customWidth="1"/>
    <col min="12" max="12" width="1.125" style="58" customWidth="1"/>
    <col min="13" max="13" width="12.25" style="58" customWidth="1"/>
    <col min="14" max="14" width="1.125" style="58" customWidth="1"/>
    <col min="15" max="15" width="9.875" style="102" customWidth="1"/>
    <col min="16" max="16" width="1.125" style="58" customWidth="1"/>
    <col min="17" max="17" width="12.375" style="52" customWidth="1"/>
    <col min="18" max="18" width="1.125" style="58" customWidth="1"/>
    <col min="19" max="19" width="10.125" style="58" customWidth="1"/>
    <col min="20" max="20" width="1.125" style="58" customWidth="1"/>
    <col min="21" max="21" width="12.625" style="58" customWidth="1"/>
    <col min="22" max="16384" width="9.125" style="58"/>
  </cols>
  <sheetData>
    <row r="1" spans="1:21" s="1" customFormat="1" ht="18" customHeight="1">
      <c r="A1" s="161" t="s">
        <v>117</v>
      </c>
      <c r="B1" s="161"/>
      <c r="C1" s="161"/>
      <c r="D1" s="161"/>
      <c r="E1" s="161"/>
      <c r="F1" s="161"/>
      <c r="G1" s="161"/>
      <c r="H1" s="161"/>
      <c r="I1" s="161"/>
      <c r="J1" s="161"/>
      <c r="O1" s="102"/>
      <c r="Q1" s="52"/>
    </row>
    <row r="2" spans="1:21" s="71" customFormat="1" ht="18" customHeight="1">
      <c r="A2" s="162" t="s">
        <v>86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</row>
    <row r="3" spans="1:21" ht="18" customHeight="1">
      <c r="A3" s="51"/>
      <c r="B3" s="51"/>
      <c r="C3" s="51"/>
      <c r="D3" s="138"/>
      <c r="E3" s="51"/>
      <c r="F3" s="51"/>
      <c r="G3" s="51"/>
      <c r="H3" s="51"/>
      <c r="I3" s="51"/>
      <c r="J3" s="60"/>
      <c r="K3" s="60"/>
      <c r="L3" s="60"/>
      <c r="M3" s="60"/>
      <c r="N3" s="60"/>
      <c r="O3" s="133"/>
      <c r="P3" s="60"/>
      <c r="Q3" s="105"/>
      <c r="R3" s="60"/>
      <c r="S3" s="60"/>
    </row>
    <row r="4" spans="1:21" ht="18" customHeight="1">
      <c r="A4" s="60"/>
      <c r="B4" s="60"/>
      <c r="C4" s="60"/>
      <c r="E4" s="157" t="s">
        <v>51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</row>
    <row r="5" spans="1:21" ht="18" customHeight="1">
      <c r="A5" s="60"/>
      <c r="B5" s="60"/>
      <c r="C5" s="60"/>
      <c r="E5" s="61"/>
      <c r="F5" s="61"/>
      <c r="G5" s="61"/>
      <c r="H5" s="61"/>
      <c r="K5" s="160" t="s">
        <v>37</v>
      </c>
      <c r="L5" s="160"/>
      <c r="M5" s="160"/>
      <c r="N5" s="62"/>
      <c r="O5" s="160" t="s">
        <v>96</v>
      </c>
      <c r="P5" s="160"/>
      <c r="Q5" s="160"/>
      <c r="R5" s="160"/>
      <c r="S5" s="160"/>
      <c r="T5" s="62"/>
      <c r="U5" s="61"/>
    </row>
    <row r="6" spans="1:21" ht="18" customHeight="1">
      <c r="A6" s="60"/>
      <c r="B6" s="60"/>
      <c r="C6" s="60"/>
      <c r="E6" s="61"/>
      <c r="F6" s="61"/>
      <c r="G6" s="61"/>
      <c r="H6" s="61"/>
      <c r="I6" s="62" t="s">
        <v>179</v>
      </c>
      <c r="K6" s="18"/>
      <c r="L6" s="18"/>
      <c r="M6" s="18"/>
      <c r="N6" s="62"/>
      <c r="O6" s="134"/>
      <c r="P6" s="62"/>
      <c r="Q6" s="135" t="s">
        <v>191</v>
      </c>
      <c r="R6" s="62"/>
      <c r="S6" s="62" t="s">
        <v>38</v>
      </c>
      <c r="T6" s="62"/>
      <c r="U6" s="61"/>
    </row>
    <row r="7" spans="1:21" ht="18" customHeight="1">
      <c r="A7" s="60"/>
      <c r="B7" s="60"/>
      <c r="C7" s="60"/>
      <c r="D7" s="140"/>
      <c r="E7" s="62" t="s">
        <v>39</v>
      </c>
      <c r="F7" s="62"/>
      <c r="G7" s="62"/>
      <c r="H7" s="62"/>
      <c r="I7" s="62" t="s">
        <v>180</v>
      </c>
      <c r="J7" s="62"/>
      <c r="O7" s="134"/>
      <c r="P7" s="62"/>
      <c r="Q7" s="135" t="s">
        <v>81</v>
      </c>
      <c r="R7" s="62"/>
      <c r="S7" s="62" t="s">
        <v>178</v>
      </c>
      <c r="U7" s="62"/>
    </row>
    <row r="8" spans="1:21" s="62" customFormat="1" ht="18" customHeight="1">
      <c r="A8" s="61"/>
      <c r="B8" s="61"/>
      <c r="C8" s="63"/>
      <c r="D8" s="141"/>
      <c r="E8" s="62" t="s">
        <v>99</v>
      </c>
      <c r="G8" s="62" t="s">
        <v>42</v>
      </c>
      <c r="I8" s="62" t="s">
        <v>181</v>
      </c>
      <c r="O8" s="134" t="s">
        <v>163</v>
      </c>
      <c r="Q8" s="135" t="s">
        <v>82</v>
      </c>
      <c r="S8" s="62" t="s">
        <v>100</v>
      </c>
      <c r="U8" s="62" t="s">
        <v>38</v>
      </c>
    </row>
    <row r="9" spans="1:21" s="62" customFormat="1" ht="18" customHeight="1">
      <c r="A9" s="61"/>
      <c r="B9" s="61"/>
      <c r="C9" s="63"/>
      <c r="D9" s="64"/>
      <c r="E9" s="62" t="s">
        <v>45</v>
      </c>
      <c r="G9" s="62" t="s">
        <v>46</v>
      </c>
      <c r="I9" s="62" t="s">
        <v>182</v>
      </c>
      <c r="K9" s="62" t="s">
        <v>47</v>
      </c>
      <c r="M9" s="62" t="s">
        <v>48</v>
      </c>
      <c r="O9" s="134" t="s">
        <v>162</v>
      </c>
      <c r="Q9" s="135" t="s">
        <v>83</v>
      </c>
      <c r="S9" s="62" t="s">
        <v>101</v>
      </c>
      <c r="U9" s="62" t="s">
        <v>50</v>
      </c>
    </row>
    <row r="10" spans="1:21" s="62" customFormat="1" ht="18" customHeight="1">
      <c r="A10" s="61"/>
      <c r="B10" s="61"/>
      <c r="C10" s="61"/>
      <c r="D10" s="142"/>
      <c r="E10" s="154" t="s">
        <v>76</v>
      </c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</row>
    <row r="11" spans="1:21" ht="18" customHeight="1">
      <c r="A11" s="60" t="s">
        <v>197</v>
      </c>
      <c r="B11" s="60"/>
      <c r="C11" s="60"/>
      <c r="D11" s="140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9"/>
      <c r="P11" s="66"/>
      <c r="Q11" s="33"/>
      <c r="R11" s="66"/>
      <c r="S11" s="66"/>
      <c r="T11" s="66"/>
      <c r="U11" s="66"/>
    </row>
    <row r="12" spans="1:21" ht="21.75">
      <c r="A12" s="60" t="s">
        <v>176</v>
      </c>
      <c r="B12" s="60"/>
      <c r="C12" s="60"/>
      <c r="D12" s="140"/>
      <c r="E12" s="66">
        <v>14500000</v>
      </c>
      <c r="F12" s="60"/>
      <c r="G12" s="66">
        <v>1531778</v>
      </c>
      <c r="H12" s="60"/>
      <c r="I12" s="66">
        <v>221309</v>
      </c>
      <c r="J12" s="60"/>
      <c r="K12" s="66">
        <v>1450000</v>
      </c>
      <c r="L12" s="60"/>
      <c r="M12" s="66">
        <v>37053962</v>
      </c>
      <c r="N12" s="60"/>
      <c r="O12" s="33">
        <v>211850</v>
      </c>
      <c r="P12" s="60"/>
      <c r="Q12" s="33">
        <v>-43540</v>
      </c>
      <c r="R12" s="60"/>
      <c r="S12" s="66">
        <v>168310</v>
      </c>
      <c r="T12" s="60"/>
      <c r="U12" s="66">
        <v>54925359</v>
      </c>
    </row>
    <row r="13" spans="1:21" ht="9.9499999999999993" customHeight="1">
      <c r="A13" s="60"/>
      <c r="B13" s="60"/>
      <c r="C13" s="60"/>
      <c r="D13" s="143"/>
      <c r="E13" s="66"/>
      <c r="F13" s="60"/>
      <c r="G13" s="66"/>
      <c r="H13" s="60"/>
      <c r="I13" s="66"/>
      <c r="J13" s="60"/>
      <c r="K13" s="66"/>
      <c r="L13" s="60"/>
      <c r="M13" s="66"/>
      <c r="N13" s="60"/>
      <c r="O13" s="69"/>
      <c r="P13" s="60"/>
      <c r="Q13" s="33"/>
      <c r="R13" s="60"/>
      <c r="S13" s="66"/>
      <c r="T13" s="60"/>
      <c r="U13" s="66"/>
    </row>
    <row r="14" spans="1:21" ht="18" customHeight="1">
      <c r="A14" s="60" t="s">
        <v>140</v>
      </c>
      <c r="B14" s="60"/>
      <c r="C14" s="60"/>
      <c r="D14" s="143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9"/>
      <c r="P14" s="66"/>
      <c r="Q14" s="33"/>
      <c r="R14" s="66"/>
      <c r="S14" s="66"/>
      <c r="T14" s="66"/>
      <c r="U14" s="66"/>
    </row>
    <row r="15" spans="1:21" ht="18" customHeight="1">
      <c r="A15" s="60"/>
      <c r="B15" s="70" t="s">
        <v>210</v>
      </c>
      <c r="C15" s="60"/>
      <c r="D15" s="143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9"/>
      <c r="P15" s="66"/>
      <c r="Q15" s="33"/>
      <c r="R15" s="66"/>
      <c r="S15" s="66"/>
      <c r="T15" s="66"/>
      <c r="U15" s="66"/>
    </row>
    <row r="16" spans="1:21" ht="18" customHeight="1">
      <c r="B16" s="131" t="s">
        <v>211</v>
      </c>
      <c r="D16" s="64"/>
      <c r="E16" s="67">
        <v>7250000</v>
      </c>
      <c r="F16" s="66"/>
      <c r="G16" s="67">
        <v>17748000</v>
      </c>
      <c r="H16" s="66"/>
      <c r="I16" s="67">
        <v>0</v>
      </c>
      <c r="J16" s="66"/>
      <c r="K16" s="67">
        <v>0</v>
      </c>
      <c r="L16" s="67"/>
      <c r="M16" s="67">
        <v>0</v>
      </c>
      <c r="N16" s="67"/>
      <c r="O16" s="126">
        <v>0</v>
      </c>
      <c r="P16" s="67"/>
      <c r="Q16" s="136">
        <v>0</v>
      </c>
      <c r="R16" s="67"/>
      <c r="S16" s="67">
        <v>0</v>
      </c>
      <c r="T16" s="67"/>
      <c r="U16" s="67">
        <f>E16+G16</f>
        <v>24998000</v>
      </c>
    </row>
    <row r="17" spans="1:21" ht="18" customHeight="1">
      <c r="B17" s="58" t="s">
        <v>141</v>
      </c>
      <c r="D17" s="64"/>
      <c r="E17" s="67">
        <v>0</v>
      </c>
      <c r="F17" s="66"/>
      <c r="G17" s="67">
        <v>0</v>
      </c>
      <c r="H17" s="66"/>
      <c r="I17" s="67">
        <v>0</v>
      </c>
      <c r="J17" s="66"/>
      <c r="K17" s="67">
        <v>0</v>
      </c>
      <c r="L17" s="67"/>
      <c r="M17" s="67">
        <v>-3697500</v>
      </c>
      <c r="N17" s="67"/>
      <c r="O17" s="136">
        <v>0</v>
      </c>
      <c r="P17" s="67"/>
      <c r="Q17" s="136">
        <v>0</v>
      </c>
      <c r="R17" s="67"/>
      <c r="S17" s="67">
        <v>0</v>
      </c>
      <c r="T17" s="67"/>
      <c r="U17" s="67">
        <f>SUM(E17:M17,S17)</f>
        <v>-3697500</v>
      </c>
    </row>
    <row r="18" spans="1:21" ht="18" customHeight="1">
      <c r="A18" s="60"/>
      <c r="B18" s="129" t="s">
        <v>212</v>
      </c>
      <c r="C18" s="60"/>
      <c r="D18" s="140"/>
      <c r="E18" s="72">
        <f>SUM(E16:E17)</f>
        <v>7250000</v>
      </c>
      <c r="F18" s="67"/>
      <c r="G18" s="72">
        <f>SUM(G16:G17)</f>
        <v>17748000</v>
      </c>
      <c r="H18" s="66"/>
      <c r="I18" s="72">
        <f>SUM(I16:I17)</f>
        <v>0</v>
      </c>
      <c r="J18" s="66"/>
      <c r="K18" s="72">
        <f>SUM(K16:K17)</f>
        <v>0</v>
      </c>
      <c r="L18" s="67"/>
      <c r="M18" s="72">
        <f>SUM(M16:M17)</f>
        <v>-3697500</v>
      </c>
      <c r="N18" s="67"/>
      <c r="O18" s="72">
        <f>SUM(O16:O17)</f>
        <v>0</v>
      </c>
      <c r="P18" s="67"/>
      <c r="Q18" s="72">
        <f>SUM(Q16:Q17)</f>
        <v>0</v>
      </c>
      <c r="R18" s="67"/>
      <c r="S18" s="72">
        <f>SUM(S16:S17)</f>
        <v>0</v>
      </c>
      <c r="T18" s="66"/>
      <c r="U18" s="72">
        <f>SUM(U16:U17)</f>
        <v>21300500</v>
      </c>
    </row>
    <row r="19" spans="1:21" ht="9.9499999999999993" customHeight="1">
      <c r="A19" s="60"/>
      <c r="B19" s="129"/>
      <c r="C19" s="60"/>
      <c r="D19" s="140"/>
      <c r="E19" s="147"/>
      <c r="F19" s="67"/>
      <c r="G19" s="147"/>
      <c r="H19" s="66"/>
      <c r="I19" s="147"/>
      <c r="J19" s="66"/>
      <c r="K19" s="147"/>
      <c r="L19" s="67"/>
      <c r="M19" s="147"/>
      <c r="N19" s="67"/>
      <c r="O19" s="147"/>
      <c r="P19" s="67"/>
      <c r="Q19" s="147"/>
      <c r="R19" s="67"/>
      <c r="S19" s="147"/>
      <c r="T19" s="66"/>
      <c r="U19" s="147"/>
    </row>
    <row r="20" spans="1:21" ht="19.5" customHeight="1">
      <c r="A20" s="60" t="s">
        <v>177</v>
      </c>
      <c r="C20" s="60"/>
      <c r="D20" s="140"/>
      <c r="E20" s="137">
        <f t="shared" ref="E20:J20" si="0">E18</f>
        <v>7250000</v>
      </c>
      <c r="F20" s="66">
        <f t="shared" si="0"/>
        <v>0</v>
      </c>
      <c r="G20" s="137">
        <f t="shared" si="0"/>
        <v>17748000</v>
      </c>
      <c r="H20" s="66">
        <f t="shared" si="0"/>
        <v>0</v>
      </c>
      <c r="I20" s="137">
        <f t="shared" si="0"/>
        <v>0</v>
      </c>
      <c r="J20" s="66">
        <f t="shared" si="0"/>
        <v>0</v>
      </c>
      <c r="K20" s="137">
        <f>K18</f>
        <v>0</v>
      </c>
      <c r="L20" s="67"/>
      <c r="M20" s="137">
        <f>SUM(M18)</f>
        <v>-3697500</v>
      </c>
      <c r="N20" s="67"/>
      <c r="O20" s="137">
        <f>SUM(O17:O18)</f>
        <v>0</v>
      </c>
      <c r="P20" s="67"/>
      <c r="Q20" s="137">
        <f>SUM(Q17:Q18)</f>
        <v>0</v>
      </c>
      <c r="R20" s="67"/>
      <c r="S20" s="137">
        <f>SUM(S17:S18)</f>
        <v>0</v>
      </c>
      <c r="T20" s="66"/>
      <c r="U20" s="137">
        <f>SUM(U18)</f>
        <v>21300500</v>
      </c>
    </row>
    <row r="21" spans="1:21" ht="8.4499999999999993" customHeight="1">
      <c r="C21" s="60"/>
      <c r="D21" s="144"/>
      <c r="E21" s="67"/>
      <c r="F21" s="66"/>
      <c r="G21" s="66"/>
      <c r="H21" s="66"/>
      <c r="I21" s="67"/>
      <c r="J21" s="66"/>
      <c r="K21" s="67"/>
      <c r="L21" s="66"/>
      <c r="M21" s="67"/>
      <c r="N21" s="67"/>
      <c r="O21" s="126"/>
      <c r="P21" s="67"/>
      <c r="Q21" s="136"/>
      <c r="R21" s="67"/>
      <c r="S21" s="67"/>
      <c r="T21" s="67"/>
      <c r="U21" s="66"/>
    </row>
    <row r="22" spans="1:21" ht="18" customHeight="1">
      <c r="A22" s="60" t="s">
        <v>77</v>
      </c>
      <c r="B22" s="60"/>
      <c r="C22" s="60"/>
      <c r="D22" s="138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9"/>
      <c r="P22" s="66"/>
      <c r="Q22" s="33"/>
      <c r="R22" s="66"/>
      <c r="S22" s="66"/>
      <c r="T22" s="66"/>
      <c r="U22" s="66"/>
    </row>
    <row r="23" spans="1:21" ht="18" customHeight="1">
      <c r="B23" s="58" t="s">
        <v>142</v>
      </c>
      <c r="D23" s="144"/>
      <c r="E23" s="67">
        <v>0</v>
      </c>
      <c r="F23" s="66"/>
      <c r="G23" s="67">
        <v>0</v>
      </c>
      <c r="H23" s="66"/>
      <c r="I23" s="67">
        <v>0</v>
      </c>
      <c r="J23" s="66"/>
      <c r="K23" s="67">
        <v>0</v>
      </c>
      <c r="L23" s="67"/>
      <c r="M23" s="67">
        <v>1728887</v>
      </c>
      <c r="N23" s="67"/>
      <c r="O23" s="126">
        <v>0</v>
      </c>
      <c r="P23" s="67"/>
      <c r="Q23" s="136">
        <v>0</v>
      </c>
      <c r="R23" s="67"/>
      <c r="S23" s="67">
        <v>0</v>
      </c>
      <c r="T23" s="67"/>
      <c r="U23" s="67">
        <f>SUM(E23:M23,S23)</f>
        <v>1728887</v>
      </c>
    </row>
    <row r="24" spans="1:21" ht="18" customHeight="1">
      <c r="B24" s="58" t="s">
        <v>122</v>
      </c>
      <c r="D24" s="145"/>
      <c r="E24" s="67">
        <v>0</v>
      </c>
      <c r="F24" s="66"/>
      <c r="G24" s="67">
        <v>0</v>
      </c>
      <c r="H24" s="66"/>
      <c r="I24" s="67">
        <v>0</v>
      </c>
      <c r="J24" s="66"/>
      <c r="K24" s="67">
        <v>0</v>
      </c>
      <c r="L24" s="67"/>
      <c r="M24" s="67">
        <v>0</v>
      </c>
      <c r="N24" s="67"/>
      <c r="O24" s="67">
        <v>475310</v>
      </c>
      <c r="P24" s="67"/>
      <c r="Q24" s="136">
        <v>0</v>
      </c>
      <c r="R24" s="67"/>
      <c r="S24" s="67">
        <v>475310</v>
      </c>
      <c r="T24" s="67"/>
      <c r="U24" s="67">
        <f>SUM(E24:M24,S24)</f>
        <v>475310</v>
      </c>
    </row>
    <row r="25" spans="1:21" ht="18" customHeight="1">
      <c r="A25" s="60" t="s">
        <v>220</v>
      </c>
      <c r="B25" s="60"/>
      <c r="C25" s="60"/>
      <c r="D25" s="145"/>
      <c r="E25" s="72">
        <f>SUM(E23:E24)</f>
        <v>0</v>
      </c>
      <c r="F25" s="67"/>
      <c r="G25" s="72">
        <f>SUM(G23:G24)</f>
        <v>0</v>
      </c>
      <c r="H25" s="66"/>
      <c r="I25" s="72">
        <f>SUM(I23:I24)</f>
        <v>0</v>
      </c>
      <c r="J25" s="66"/>
      <c r="K25" s="72">
        <f>SUM(K23:K24)</f>
        <v>0</v>
      </c>
      <c r="L25" s="67"/>
      <c r="M25" s="72">
        <f>SUM(M23:M24)</f>
        <v>1728887</v>
      </c>
      <c r="N25" s="67"/>
      <c r="O25" s="72">
        <f>SUM(O23:O24)</f>
        <v>475310</v>
      </c>
      <c r="P25" s="67"/>
      <c r="Q25" s="72">
        <f>SUM(Q23:Q24)</f>
        <v>0</v>
      </c>
      <c r="R25" s="67"/>
      <c r="S25" s="72">
        <f>SUM(S23:S24)</f>
        <v>475310</v>
      </c>
      <c r="T25" s="66"/>
      <c r="U25" s="72">
        <f>SUM(U23:U24)</f>
        <v>2204197</v>
      </c>
    </row>
    <row r="26" spans="1:21" ht="7.5" customHeight="1">
      <c r="A26" s="60"/>
      <c r="B26" s="60"/>
      <c r="C26" s="60"/>
      <c r="D26" s="144"/>
      <c r="E26" s="66"/>
      <c r="F26" s="67"/>
      <c r="G26" s="66"/>
      <c r="H26" s="66"/>
      <c r="I26" s="66"/>
      <c r="J26" s="66"/>
      <c r="K26" s="66"/>
      <c r="L26" s="67"/>
      <c r="M26" s="66"/>
      <c r="N26" s="67"/>
      <c r="O26" s="66"/>
      <c r="P26" s="67"/>
      <c r="Q26" s="66"/>
      <c r="R26" s="67"/>
      <c r="S26" s="66"/>
      <c r="T26" s="66"/>
      <c r="U26" s="66"/>
    </row>
    <row r="27" spans="1:21" ht="18" customHeight="1">
      <c r="A27" s="58" t="s">
        <v>270</v>
      </c>
      <c r="B27" s="60"/>
      <c r="C27" s="60"/>
      <c r="D27" s="144"/>
      <c r="E27" s="67">
        <v>0</v>
      </c>
      <c r="F27" s="67"/>
      <c r="G27" s="67">
        <v>0</v>
      </c>
      <c r="H27" s="67"/>
      <c r="I27" s="67">
        <v>0</v>
      </c>
      <c r="J27" s="67"/>
      <c r="K27" s="67">
        <v>188780</v>
      </c>
      <c r="L27" s="67"/>
      <c r="M27" s="67">
        <v>-188780</v>
      </c>
      <c r="N27" s="67"/>
      <c r="O27" s="67">
        <v>0</v>
      </c>
      <c r="P27" s="67"/>
      <c r="Q27" s="67">
        <v>0</v>
      </c>
      <c r="R27" s="67"/>
      <c r="S27" s="67">
        <v>0</v>
      </c>
      <c r="T27" s="67"/>
      <c r="U27" s="67">
        <v>0</v>
      </c>
    </row>
    <row r="28" spans="1:21" ht="8.1" customHeight="1">
      <c r="A28" s="60"/>
      <c r="B28" s="60"/>
      <c r="C28" s="60"/>
      <c r="D28" s="144"/>
      <c r="E28" s="66"/>
      <c r="F28" s="67"/>
      <c r="G28" s="66"/>
      <c r="H28" s="66"/>
      <c r="I28" s="66"/>
      <c r="J28" s="66"/>
      <c r="K28" s="66"/>
      <c r="L28" s="67"/>
      <c r="M28" s="66"/>
      <c r="N28" s="67"/>
      <c r="O28" s="66"/>
      <c r="P28" s="67"/>
      <c r="Q28" s="66"/>
      <c r="R28" s="67"/>
      <c r="S28" s="66"/>
      <c r="T28" s="66"/>
      <c r="U28" s="66"/>
    </row>
    <row r="29" spans="1:21" ht="18" customHeight="1" thickBot="1">
      <c r="A29" s="60" t="s">
        <v>196</v>
      </c>
      <c r="B29" s="60"/>
      <c r="D29" s="138"/>
      <c r="E29" s="148">
        <f>E12+E18</f>
        <v>21750000</v>
      </c>
      <c r="F29" s="66"/>
      <c r="G29" s="148">
        <f>G12+G18</f>
        <v>19279778</v>
      </c>
      <c r="H29" s="66"/>
      <c r="I29" s="148">
        <f>I12+I18</f>
        <v>221309</v>
      </c>
      <c r="J29" s="66"/>
      <c r="K29" s="148">
        <f>K12+K18+K27</f>
        <v>1638780</v>
      </c>
      <c r="L29" s="66"/>
      <c r="M29" s="148">
        <f>M12+M20+M25+M27</f>
        <v>34896569</v>
      </c>
      <c r="N29" s="66"/>
      <c r="O29" s="148">
        <f>O12+O20+O25</f>
        <v>687160</v>
      </c>
      <c r="P29" s="66"/>
      <c r="Q29" s="148">
        <f>Q12+Q20+Q25</f>
        <v>-43540</v>
      </c>
      <c r="R29" s="66"/>
      <c r="S29" s="148">
        <f>S12+S20+S25</f>
        <v>643620</v>
      </c>
      <c r="T29" s="66"/>
      <c r="U29" s="148">
        <f>U12+U20+U25</f>
        <v>78430056</v>
      </c>
    </row>
    <row r="30" spans="1:21" ht="18" customHeight="1" thickTop="1"/>
  </sheetData>
  <mergeCells count="6">
    <mergeCell ref="E10:U10"/>
    <mergeCell ref="A1:J1"/>
    <mergeCell ref="A2:S2"/>
    <mergeCell ref="E4:S4"/>
    <mergeCell ref="K5:M5"/>
    <mergeCell ref="O5:S5"/>
  </mergeCells>
  <pageMargins left="0.8" right="0.8" top="0.48" bottom="0.8" header="0.5" footer="0.5"/>
  <pageSetup paperSize="9" scale="70" firstPageNumber="9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6207A-E7CB-4B84-84FC-6EB5D557EDE6}">
  <dimension ref="A1:U29"/>
  <sheetViews>
    <sheetView view="pageBreakPreview" zoomScale="90" zoomScaleNormal="80" zoomScaleSheetLayoutView="90" workbookViewId="0">
      <selection sqref="A1:J1"/>
    </sheetView>
  </sheetViews>
  <sheetFormatPr defaultColWidth="9.125" defaultRowHeight="18" customHeight="1"/>
  <cols>
    <col min="1" max="2" width="2.375" style="58" customWidth="1"/>
    <col min="3" max="3" width="47.25" style="58" customWidth="1"/>
    <col min="4" max="4" width="6.25" style="139" customWidth="1"/>
    <col min="5" max="5" width="11.375" style="58" customWidth="1"/>
    <col min="6" max="6" width="1.125" style="58" customWidth="1"/>
    <col min="7" max="7" width="11.875" style="58" customWidth="1"/>
    <col min="8" max="8" width="1.125" style="58" customWidth="1"/>
    <col min="9" max="9" width="12.625" style="58" customWidth="1"/>
    <col min="10" max="10" width="1.125" style="58" customWidth="1"/>
    <col min="11" max="11" width="12.125" style="58" customWidth="1"/>
    <col min="12" max="12" width="1.125" style="58" customWidth="1"/>
    <col min="13" max="13" width="12.25" style="58" customWidth="1"/>
    <col min="14" max="14" width="1.125" style="58" customWidth="1"/>
    <col min="15" max="15" width="9.875" style="102" customWidth="1"/>
    <col min="16" max="16" width="1.125" style="58" customWidth="1"/>
    <col min="17" max="17" width="12.375" style="52" customWidth="1"/>
    <col min="18" max="18" width="1.125" style="58" customWidth="1"/>
    <col min="19" max="19" width="10.125" style="58" customWidth="1"/>
    <col min="20" max="20" width="1.125" style="58" customWidth="1"/>
    <col min="21" max="21" width="12.625" style="58" customWidth="1"/>
    <col min="22" max="16384" width="9.125" style="58"/>
  </cols>
  <sheetData>
    <row r="1" spans="1:21" s="1" customFormat="1" ht="18" customHeight="1">
      <c r="A1" s="161" t="s">
        <v>117</v>
      </c>
      <c r="B1" s="161"/>
      <c r="C1" s="161"/>
      <c r="D1" s="161"/>
      <c r="E1" s="161"/>
      <c r="F1" s="161"/>
      <c r="G1" s="161"/>
      <c r="H1" s="161"/>
      <c r="I1" s="161"/>
      <c r="J1" s="161"/>
      <c r="O1" s="102"/>
      <c r="Q1" s="52"/>
    </row>
    <row r="2" spans="1:21" s="71" customFormat="1" ht="18" customHeight="1">
      <c r="A2" s="162" t="s">
        <v>86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</row>
    <row r="3" spans="1:21" ht="18" customHeight="1">
      <c r="A3" s="51"/>
      <c r="B3" s="51"/>
      <c r="C3" s="51"/>
      <c r="D3" s="138"/>
      <c r="E3" s="51"/>
      <c r="F3" s="51"/>
      <c r="G3" s="51"/>
      <c r="H3" s="51"/>
      <c r="I3" s="51"/>
      <c r="J3" s="60"/>
      <c r="K3" s="60"/>
      <c r="L3" s="60"/>
      <c r="M3" s="60"/>
      <c r="N3" s="60"/>
      <c r="O3" s="133"/>
      <c r="P3" s="60"/>
      <c r="Q3" s="105"/>
      <c r="R3" s="60"/>
      <c r="S3" s="60"/>
    </row>
    <row r="4" spans="1:21" ht="18" customHeight="1">
      <c r="A4" s="60"/>
      <c r="B4" s="60"/>
      <c r="C4" s="60"/>
      <c r="E4" s="157" t="s">
        <v>51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</row>
    <row r="5" spans="1:21" ht="18" customHeight="1">
      <c r="A5" s="60"/>
      <c r="B5" s="60"/>
      <c r="C5" s="60"/>
      <c r="E5" s="61"/>
      <c r="F5" s="61"/>
      <c r="G5" s="61"/>
      <c r="H5" s="61"/>
      <c r="K5" s="160" t="s">
        <v>37</v>
      </c>
      <c r="L5" s="160"/>
      <c r="M5" s="160"/>
      <c r="N5" s="62"/>
      <c r="O5" s="160" t="s">
        <v>96</v>
      </c>
      <c r="P5" s="160"/>
      <c r="Q5" s="160"/>
      <c r="R5" s="160"/>
      <c r="S5" s="160"/>
      <c r="T5" s="62"/>
      <c r="U5" s="61"/>
    </row>
    <row r="6" spans="1:21" ht="18" customHeight="1">
      <c r="A6" s="60"/>
      <c r="B6" s="60"/>
      <c r="C6" s="60"/>
      <c r="E6" s="61"/>
      <c r="F6" s="61"/>
      <c r="G6" s="61"/>
      <c r="H6" s="61"/>
      <c r="I6" s="62" t="s">
        <v>179</v>
      </c>
      <c r="K6" s="18"/>
      <c r="L6" s="18"/>
      <c r="M6" s="18"/>
      <c r="N6" s="62"/>
      <c r="O6" s="134"/>
      <c r="P6" s="62"/>
      <c r="Q6" s="135" t="s">
        <v>191</v>
      </c>
      <c r="R6" s="62"/>
      <c r="S6" s="62" t="s">
        <v>38</v>
      </c>
      <c r="T6" s="62"/>
      <c r="U6" s="61"/>
    </row>
    <row r="7" spans="1:21" ht="18" customHeight="1">
      <c r="A7" s="60"/>
      <c r="B7" s="60"/>
      <c r="C7" s="60"/>
      <c r="D7" s="140"/>
      <c r="E7" s="62" t="s">
        <v>39</v>
      </c>
      <c r="F7" s="62"/>
      <c r="G7" s="62"/>
      <c r="H7" s="62"/>
      <c r="I7" s="62" t="s">
        <v>180</v>
      </c>
      <c r="J7" s="62"/>
      <c r="O7" s="134"/>
      <c r="P7" s="62"/>
      <c r="Q7" s="135" t="s">
        <v>81</v>
      </c>
      <c r="R7" s="62"/>
      <c r="S7" s="62" t="s">
        <v>178</v>
      </c>
      <c r="U7" s="62"/>
    </row>
    <row r="8" spans="1:21" s="62" customFormat="1" ht="18" customHeight="1">
      <c r="A8" s="61"/>
      <c r="B8" s="61"/>
      <c r="C8" s="63"/>
      <c r="D8" s="141"/>
      <c r="E8" s="62" t="s">
        <v>99</v>
      </c>
      <c r="G8" s="62" t="s">
        <v>42</v>
      </c>
      <c r="I8" s="62" t="s">
        <v>181</v>
      </c>
      <c r="O8" s="134" t="s">
        <v>163</v>
      </c>
      <c r="Q8" s="135" t="s">
        <v>82</v>
      </c>
      <c r="S8" s="62" t="s">
        <v>100</v>
      </c>
      <c r="U8" s="62" t="s">
        <v>38</v>
      </c>
    </row>
    <row r="9" spans="1:21" s="62" customFormat="1" ht="18" customHeight="1">
      <c r="A9" s="61"/>
      <c r="B9" s="61"/>
      <c r="C9" s="63"/>
      <c r="D9" s="64" t="s">
        <v>4</v>
      </c>
      <c r="E9" s="62" t="s">
        <v>45</v>
      </c>
      <c r="G9" s="62" t="s">
        <v>46</v>
      </c>
      <c r="I9" s="62" t="s">
        <v>182</v>
      </c>
      <c r="K9" s="62" t="s">
        <v>47</v>
      </c>
      <c r="M9" s="62" t="s">
        <v>48</v>
      </c>
      <c r="O9" s="134" t="s">
        <v>162</v>
      </c>
      <c r="Q9" s="135" t="s">
        <v>83</v>
      </c>
      <c r="S9" s="62" t="s">
        <v>101</v>
      </c>
      <c r="U9" s="62" t="s">
        <v>50</v>
      </c>
    </row>
    <row r="10" spans="1:21" s="62" customFormat="1" ht="18" customHeight="1">
      <c r="A10" s="61"/>
      <c r="B10" s="61"/>
      <c r="C10" s="61"/>
      <c r="D10" s="142"/>
      <c r="E10" s="154" t="s">
        <v>76</v>
      </c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</row>
    <row r="11" spans="1:21" ht="18" customHeight="1">
      <c r="A11" s="60" t="s">
        <v>247</v>
      </c>
      <c r="B11" s="60"/>
      <c r="C11" s="60"/>
      <c r="D11" s="140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9"/>
      <c r="P11" s="66"/>
      <c r="Q11" s="33"/>
      <c r="R11" s="66"/>
      <c r="S11" s="66"/>
      <c r="T11" s="66"/>
      <c r="U11" s="66"/>
    </row>
    <row r="12" spans="1:21" ht="21.75">
      <c r="A12" s="60" t="s">
        <v>249</v>
      </c>
      <c r="B12" s="60"/>
      <c r="C12" s="60"/>
      <c r="D12" s="140"/>
      <c r="E12" s="66">
        <v>21750000</v>
      </c>
      <c r="F12" s="60"/>
      <c r="G12" s="66">
        <v>19279778</v>
      </c>
      <c r="H12" s="60"/>
      <c r="I12" s="66">
        <v>221309</v>
      </c>
      <c r="J12" s="60"/>
      <c r="K12" s="66">
        <v>1638780</v>
      </c>
      <c r="L12" s="60"/>
      <c r="M12" s="66">
        <v>35071141</v>
      </c>
      <c r="N12" s="60"/>
      <c r="O12" s="33">
        <v>533348</v>
      </c>
      <c r="P12" s="60"/>
      <c r="Q12" s="33">
        <v>-43540</v>
      </c>
      <c r="R12" s="60"/>
      <c r="S12" s="66">
        <v>489808</v>
      </c>
      <c r="T12" s="60"/>
      <c r="U12" s="66">
        <v>78450816</v>
      </c>
    </row>
    <row r="13" spans="1:21" ht="9.9499999999999993" customHeight="1">
      <c r="A13" s="60"/>
      <c r="B13" s="60"/>
      <c r="C13" s="60"/>
      <c r="D13" s="143"/>
      <c r="E13" s="66"/>
      <c r="F13" s="60"/>
      <c r="G13" s="66"/>
      <c r="H13" s="60"/>
      <c r="I13" s="66"/>
      <c r="J13" s="60"/>
      <c r="K13" s="66"/>
      <c r="L13" s="60"/>
      <c r="M13" s="66"/>
      <c r="N13" s="60"/>
      <c r="O13" s="69"/>
      <c r="P13" s="60"/>
      <c r="Q13" s="33"/>
      <c r="R13" s="60"/>
      <c r="S13" s="66"/>
      <c r="T13" s="60"/>
      <c r="U13" s="66"/>
    </row>
    <row r="14" spans="1:21" ht="18" customHeight="1">
      <c r="A14" s="60" t="s">
        <v>140</v>
      </c>
      <c r="B14" s="60"/>
      <c r="C14" s="60"/>
      <c r="D14" s="143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9"/>
      <c r="P14" s="66"/>
      <c r="Q14" s="33"/>
      <c r="R14" s="66"/>
      <c r="S14" s="66"/>
      <c r="T14" s="66"/>
      <c r="U14" s="66"/>
    </row>
    <row r="15" spans="1:21" ht="18" customHeight="1">
      <c r="A15" s="60"/>
      <c r="B15" s="70" t="s">
        <v>252</v>
      </c>
      <c r="C15" s="60"/>
      <c r="D15" s="143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9"/>
      <c r="P15" s="66"/>
      <c r="Q15" s="33"/>
      <c r="R15" s="66"/>
      <c r="S15" s="66"/>
      <c r="T15" s="66"/>
      <c r="U15" s="66"/>
    </row>
    <row r="16" spans="1:21" ht="18" customHeight="1">
      <c r="B16" s="58" t="s">
        <v>141</v>
      </c>
      <c r="D16" s="64">
        <v>9</v>
      </c>
      <c r="E16" s="67">
        <v>0</v>
      </c>
      <c r="F16" s="66"/>
      <c r="G16" s="67">
        <v>0</v>
      </c>
      <c r="H16" s="66"/>
      <c r="I16" s="67">
        <v>0</v>
      </c>
      <c r="J16" s="66"/>
      <c r="K16" s="67">
        <v>0</v>
      </c>
      <c r="L16" s="67"/>
      <c r="M16" s="67">
        <v>-3480000</v>
      </c>
      <c r="N16" s="67"/>
      <c r="O16" s="136">
        <v>0</v>
      </c>
      <c r="P16" s="67"/>
      <c r="Q16" s="136">
        <v>0</v>
      </c>
      <c r="R16" s="67"/>
      <c r="S16" s="67">
        <v>0</v>
      </c>
      <c r="T16" s="67"/>
      <c r="U16" s="67">
        <v>-3480000</v>
      </c>
    </row>
    <row r="17" spans="1:21" ht="18" customHeight="1">
      <c r="A17" s="60"/>
      <c r="B17" s="129" t="s">
        <v>253</v>
      </c>
      <c r="C17" s="60"/>
      <c r="D17" s="140"/>
      <c r="E17" s="72">
        <f>SUM(E16:E16)</f>
        <v>0</v>
      </c>
      <c r="F17" s="67"/>
      <c r="G17" s="72">
        <f>SUM(G16:G16)</f>
        <v>0</v>
      </c>
      <c r="H17" s="66"/>
      <c r="I17" s="72">
        <f>SUM(I16:I16)</f>
        <v>0</v>
      </c>
      <c r="J17" s="66"/>
      <c r="K17" s="72">
        <f>SUM(K16:K16)</f>
        <v>0</v>
      </c>
      <c r="L17" s="67"/>
      <c r="M17" s="72">
        <f>SUM(M16:M16)</f>
        <v>-3480000</v>
      </c>
      <c r="N17" s="67"/>
      <c r="O17" s="72">
        <f>SUM(O16:O16)</f>
        <v>0</v>
      </c>
      <c r="P17" s="67"/>
      <c r="Q17" s="72">
        <f>SUM(Q16:Q16)</f>
        <v>0</v>
      </c>
      <c r="R17" s="67"/>
      <c r="S17" s="72">
        <f>SUM(S16:S16)</f>
        <v>0</v>
      </c>
      <c r="T17" s="66"/>
      <c r="U17" s="72">
        <f>SUM(U16:U16)</f>
        <v>-3480000</v>
      </c>
    </row>
    <row r="18" spans="1:21" ht="9.9499999999999993" customHeight="1">
      <c r="A18" s="60"/>
      <c r="B18" s="129"/>
      <c r="C18" s="60"/>
      <c r="D18" s="140"/>
      <c r="E18" s="147"/>
      <c r="F18" s="67"/>
      <c r="G18" s="147"/>
      <c r="H18" s="66"/>
      <c r="I18" s="147"/>
      <c r="J18" s="66"/>
      <c r="K18" s="147"/>
      <c r="L18" s="67"/>
      <c r="M18" s="147"/>
      <c r="N18" s="67"/>
      <c r="O18" s="147"/>
      <c r="P18" s="67"/>
      <c r="Q18" s="147"/>
      <c r="R18" s="67"/>
      <c r="S18" s="147"/>
      <c r="T18" s="66"/>
      <c r="U18" s="147"/>
    </row>
    <row r="19" spans="1:21" ht="19.5" customHeight="1">
      <c r="A19" s="60" t="s">
        <v>177</v>
      </c>
      <c r="C19" s="60"/>
      <c r="D19" s="140"/>
      <c r="E19" s="137">
        <f t="shared" ref="E19:J19" si="0">E17</f>
        <v>0</v>
      </c>
      <c r="F19" s="66">
        <f t="shared" si="0"/>
        <v>0</v>
      </c>
      <c r="G19" s="137">
        <f t="shared" si="0"/>
        <v>0</v>
      </c>
      <c r="H19" s="66">
        <f t="shared" si="0"/>
        <v>0</v>
      </c>
      <c r="I19" s="137">
        <f t="shared" si="0"/>
        <v>0</v>
      </c>
      <c r="J19" s="66">
        <f t="shared" si="0"/>
        <v>0</v>
      </c>
      <c r="K19" s="137">
        <f>K17</f>
        <v>0</v>
      </c>
      <c r="L19" s="67"/>
      <c r="M19" s="137">
        <f>SUM(M17)</f>
        <v>-3480000</v>
      </c>
      <c r="N19" s="67"/>
      <c r="O19" s="137">
        <f>SUM(O16:O17)</f>
        <v>0</v>
      </c>
      <c r="P19" s="67"/>
      <c r="Q19" s="137">
        <f>SUM(Q16:Q17)</f>
        <v>0</v>
      </c>
      <c r="R19" s="67"/>
      <c r="S19" s="137">
        <f>SUM(S16:S17)</f>
        <v>0</v>
      </c>
      <c r="T19" s="66"/>
      <c r="U19" s="137">
        <f>SUM(U17)</f>
        <v>-3480000</v>
      </c>
    </row>
    <row r="20" spans="1:21" ht="8.4499999999999993" customHeight="1">
      <c r="C20" s="60"/>
      <c r="D20" s="144"/>
      <c r="E20" s="67"/>
      <c r="F20" s="66"/>
      <c r="G20" s="66"/>
      <c r="H20" s="66"/>
      <c r="I20" s="67"/>
      <c r="J20" s="66"/>
      <c r="K20" s="67"/>
      <c r="L20" s="66"/>
      <c r="M20" s="67"/>
      <c r="N20" s="67"/>
      <c r="O20" s="126"/>
      <c r="P20" s="67"/>
      <c r="Q20" s="136"/>
      <c r="R20" s="67"/>
      <c r="S20" s="67"/>
      <c r="T20" s="67"/>
      <c r="U20" s="66"/>
    </row>
    <row r="21" spans="1:21" ht="18" customHeight="1">
      <c r="A21" s="60" t="s">
        <v>231</v>
      </c>
      <c r="B21" s="60"/>
      <c r="C21" s="60"/>
      <c r="D21" s="138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9"/>
      <c r="P21" s="66"/>
      <c r="Q21" s="33"/>
      <c r="R21" s="66"/>
      <c r="S21" s="66"/>
      <c r="T21" s="66"/>
      <c r="U21" s="66"/>
    </row>
    <row r="22" spans="1:21" ht="18" customHeight="1">
      <c r="B22" s="58" t="s">
        <v>142</v>
      </c>
      <c r="D22" s="144"/>
      <c r="E22" s="67">
        <v>0</v>
      </c>
      <c r="F22" s="66"/>
      <c r="G22" s="67">
        <v>0</v>
      </c>
      <c r="H22" s="66"/>
      <c r="I22" s="67">
        <v>0</v>
      </c>
      <c r="J22" s="66"/>
      <c r="K22" s="67">
        <v>0</v>
      </c>
      <c r="L22" s="67"/>
      <c r="M22" s="67">
        <v>943589</v>
      </c>
      <c r="N22" s="67"/>
      <c r="O22" s="126">
        <v>0</v>
      </c>
      <c r="P22" s="67"/>
      <c r="Q22" s="136">
        <v>0</v>
      </c>
      <c r="R22" s="67"/>
      <c r="S22" s="136">
        <f>SUM(O22:Q22)</f>
        <v>0</v>
      </c>
      <c r="T22" s="67"/>
      <c r="U22" s="67">
        <v>943589</v>
      </c>
    </row>
    <row r="23" spans="1:21" ht="18" customHeight="1">
      <c r="B23" s="58" t="s">
        <v>259</v>
      </c>
      <c r="D23" s="145"/>
      <c r="E23" s="67">
        <v>0</v>
      </c>
      <c r="F23" s="66"/>
      <c r="G23" s="67">
        <v>0</v>
      </c>
      <c r="H23" s="66">
        <v>0</v>
      </c>
      <c r="I23" s="67">
        <v>0</v>
      </c>
      <c r="J23" s="66"/>
      <c r="K23" s="67">
        <v>0</v>
      </c>
      <c r="L23" s="67"/>
      <c r="M23" s="67">
        <v>0</v>
      </c>
      <c r="N23" s="67"/>
      <c r="O23" s="67">
        <v>-243748</v>
      </c>
      <c r="P23" s="67"/>
      <c r="Q23" s="136">
        <v>0</v>
      </c>
      <c r="R23" s="67"/>
      <c r="S23" s="67">
        <f>SUM(O23:Q23)</f>
        <v>-243748</v>
      </c>
      <c r="T23" s="67"/>
      <c r="U23" s="67">
        <f>SUM(E23:M23,S23)</f>
        <v>-243748</v>
      </c>
    </row>
    <row r="24" spans="1:21" ht="18" customHeight="1">
      <c r="A24" s="60" t="s">
        <v>260</v>
      </c>
      <c r="B24" s="60"/>
      <c r="C24" s="60"/>
      <c r="D24" s="145"/>
      <c r="E24" s="72">
        <f>SUM(E22:E23)</f>
        <v>0</v>
      </c>
      <c r="F24" s="67"/>
      <c r="G24" s="72">
        <f>SUM(G22:G23)</f>
        <v>0</v>
      </c>
      <c r="H24" s="66"/>
      <c r="I24" s="72">
        <f>SUM(I22:I23)</f>
        <v>0</v>
      </c>
      <c r="J24" s="66"/>
      <c r="K24" s="72">
        <f>SUM(K22:K23)</f>
        <v>0</v>
      </c>
      <c r="L24" s="67"/>
      <c r="M24" s="72">
        <f>SUM(M22:M23)</f>
        <v>943589</v>
      </c>
      <c r="N24" s="67"/>
      <c r="O24" s="72">
        <f>SUM(O22:O23)</f>
        <v>-243748</v>
      </c>
      <c r="P24" s="67"/>
      <c r="Q24" s="72">
        <f>SUM(Q22:Q23)</f>
        <v>0</v>
      </c>
      <c r="R24" s="67"/>
      <c r="S24" s="72">
        <f>SUM(S22:S23)</f>
        <v>-243748</v>
      </c>
      <c r="T24" s="66"/>
      <c r="U24" s="72">
        <f>SUM(U22:U23)</f>
        <v>699841</v>
      </c>
    </row>
    <row r="25" spans="1:21" ht="7.5" customHeight="1">
      <c r="A25" s="60"/>
      <c r="B25" s="60"/>
      <c r="C25" s="60"/>
      <c r="D25" s="144"/>
      <c r="E25" s="66"/>
      <c r="F25" s="67"/>
      <c r="G25" s="66"/>
      <c r="H25" s="66"/>
      <c r="I25" s="66"/>
      <c r="J25" s="66"/>
      <c r="K25" s="66"/>
      <c r="L25" s="67"/>
      <c r="M25" s="66"/>
      <c r="N25" s="67"/>
      <c r="O25" s="66"/>
      <c r="P25" s="67"/>
      <c r="Q25" s="66"/>
      <c r="R25" s="67"/>
      <c r="S25" s="66"/>
      <c r="T25" s="66"/>
      <c r="U25" s="66"/>
    </row>
    <row r="26" spans="1:21" ht="18" customHeight="1">
      <c r="A26" s="58" t="s">
        <v>270</v>
      </c>
      <c r="B26" s="60"/>
      <c r="C26" s="60"/>
      <c r="D26" s="144"/>
      <c r="E26" s="67">
        <v>0</v>
      </c>
      <c r="F26" s="67"/>
      <c r="G26" s="67">
        <v>0</v>
      </c>
      <c r="H26" s="67"/>
      <c r="I26" s="67">
        <v>0</v>
      </c>
      <c r="J26" s="67"/>
      <c r="K26" s="67">
        <v>580451</v>
      </c>
      <c r="L26" s="67"/>
      <c r="M26" s="67">
        <v>-580451</v>
      </c>
      <c r="N26" s="67"/>
      <c r="O26" s="67">
        <v>0</v>
      </c>
      <c r="P26" s="67"/>
      <c r="Q26" s="67">
        <v>0</v>
      </c>
      <c r="R26" s="67"/>
      <c r="S26" s="67">
        <v>0</v>
      </c>
      <c r="T26" s="67"/>
      <c r="U26" s="67">
        <v>0</v>
      </c>
    </row>
    <row r="27" spans="1:21" ht="8.1" customHeight="1">
      <c r="A27" s="60"/>
      <c r="B27" s="60"/>
      <c r="C27" s="60"/>
      <c r="D27" s="144"/>
      <c r="E27" s="66"/>
      <c r="F27" s="67"/>
      <c r="G27" s="66"/>
      <c r="H27" s="66"/>
      <c r="I27" s="66"/>
      <c r="J27" s="66"/>
      <c r="K27" s="66"/>
      <c r="L27" s="67"/>
      <c r="M27" s="66"/>
      <c r="N27" s="67"/>
      <c r="O27" s="66"/>
      <c r="P27" s="67"/>
      <c r="Q27" s="66"/>
      <c r="R27" s="67"/>
      <c r="S27" s="66"/>
      <c r="T27" s="66"/>
      <c r="U27" s="66"/>
    </row>
    <row r="28" spans="1:21" ht="18" customHeight="1" thickBot="1">
      <c r="A28" s="60" t="s">
        <v>248</v>
      </c>
      <c r="B28" s="60"/>
      <c r="D28" s="138"/>
      <c r="E28" s="148">
        <f>E12+E17</f>
        <v>21750000</v>
      </c>
      <c r="F28" s="66"/>
      <c r="G28" s="148">
        <f>G12+G17</f>
        <v>19279778</v>
      </c>
      <c r="H28" s="66"/>
      <c r="I28" s="148">
        <f>I12+I17</f>
        <v>221309</v>
      </c>
      <c r="J28" s="66"/>
      <c r="K28" s="148">
        <f>K12+K17+K26</f>
        <v>2219231</v>
      </c>
      <c r="L28" s="66"/>
      <c r="M28" s="148">
        <f>M12+M19+M24+M26</f>
        <v>31954279</v>
      </c>
      <c r="N28" s="66"/>
      <c r="O28" s="148">
        <f>O12+O19+O24</f>
        <v>289600</v>
      </c>
      <c r="P28" s="66"/>
      <c r="Q28" s="148">
        <f>Q12+Q19+Q24</f>
        <v>-43540</v>
      </c>
      <c r="R28" s="66"/>
      <c r="S28" s="148">
        <f>S12+S19+S24</f>
        <v>246060</v>
      </c>
      <c r="T28" s="66"/>
      <c r="U28" s="148">
        <f>U12+U19+U24+U26</f>
        <v>75670657</v>
      </c>
    </row>
    <row r="29" spans="1:21" ht="18" customHeight="1" thickTop="1">
      <c r="D29" s="142"/>
      <c r="K29" s="67"/>
      <c r="L29" s="67"/>
      <c r="M29" s="67"/>
      <c r="N29" s="67"/>
      <c r="O29" s="126"/>
      <c r="P29" s="67"/>
      <c r="Q29" s="136"/>
      <c r="R29" s="67"/>
      <c r="S29" s="67"/>
      <c r="T29" s="67"/>
      <c r="U29" s="60"/>
    </row>
  </sheetData>
  <mergeCells count="6">
    <mergeCell ref="E10:U10"/>
    <mergeCell ref="A1:J1"/>
    <mergeCell ref="A2:S2"/>
    <mergeCell ref="E4:S4"/>
    <mergeCell ref="K5:M5"/>
    <mergeCell ref="O5:S5"/>
  </mergeCells>
  <pageMargins left="0.8" right="0.8" top="0.48" bottom="0.5" header="0.5" footer="0.5"/>
  <pageSetup paperSize="9" scale="70" firstPageNumber="10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5"/>
  <sheetViews>
    <sheetView view="pageBreakPreview" zoomScale="90" zoomScaleNormal="100" zoomScaleSheetLayoutView="90" workbookViewId="0">
      <selection sqref="A1:L1"/>
    </sheetView>
  </sheetViews>
  <sheetFormatPr defaultColWidth="9.125" defaultRowHeight="18" customHeight="1"/>
  <cols>
    <col min="1" max="1" width="2.5" style="58" customWidth="1"/>
    <col min="2" max="2" width="2.625" style="58" customWidth="1"/>
    <col min="3" max="3" width="41.875" style="58" customWidth="1"/>
    <col min="4" max="4" width="7.5" style="64" customWidth="1"/>
    <col min="5" max="5" width="1.125" style="64" customWidth="1"/>
    <col min="6" max="6" width="12" style="56" customWidth="1"/>
    <col min="7" max="7" width="1.125" style="58" customWidth="1"/>
    <col min="8" max="8" width="12" style="56" customWidth="1"/>
    <col min="9" max="9" width="1.125" style="62" customWidth="1"/>
    <col min="10" max="10" width="12" style="56" customWidth="1"/>
    <col min="11" max="11" width="1.125" style="58" customWidth="1"/>
    <col min="12" max="12" width="12" style="56" customWidth="1"/>
    <col min="13" max="16384" width="9.125" style="58"/>
  </cols>
  <sheetData>
    <row r="1" spans="1:12" s="1" customFormat="1" ht="18" customHeight="1">
      <c r="A1" s="161" t="s">
        <v>117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s="73" customFormat="1" ht="18" customHeight="1">
      <c r="A2" s="162" t="s">
        <v>87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03"/>
    </row>
    <row r="3" spans="1:12" ht="9.9499999999999993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ht="18" customHeight="1">
      <c r="A4" s="60"/>
      <c r="B4" s="60"/>
      <c r="C4" s="60"/>
      <c r="D4" s="75"/>
      <c r="E4" s="75"/>
      <c r="F4" s="157" t="s">
        <v>0</v>
      </c>
      <c r="G4" s="157"/>
      <c r="H4" s="157"/>
      <c r="I4" s="76"/>
      <c r="J4" s="157" t="s">
        <v>1</v>
      </c>
      <c r="K4" s="157"/>
      <c r="L4" s="157"/>
    </row>
    <row r="5" spans="1:12" ht="18" customHeight="1">
      <c r="A5" s="60"/>
      <c r="C5" s="60"/>
      <c r="D5" s="77"/>
      <c r="E5" s="77"/>
      <c r="F5" s="157" t="s">
        <v>2</v>
      </c>
      <c r="G5" s="157"/>
      <c r="H5" s="157"/>
      <c r="I5" s="61"/>
      <c r="J5" s="157" t="s">
        <v>2</v>
      </c>
      <c r="K5" s="157"/>
      <c r="L5" s="157"/>
    </row>
    <row r="6" spans="1:12" s="14" customFormat="1" ht="18" customHeight="1">
      <c r="A6" s="13"/>
      <c r="C6" s="13"/>
      <c r="D6" s="78"/>
      <c r="E6" s="78"/>
      <c r="F6" s="158" t="s">
        <v>195</v>
      </c>
      <c r="G6" s="158"/>
      <c r="H6" s="158"/>
      <c r="I6" s="79"/>
      <c r="J6" s="158" t="s">
        <v>195</v>
      </c>
      <c r="K6" s="158"/>
      <c r="L6" s="158"/>
    </row>
    <row r="7" spans="1:12" ht="18" customHeight="1">
      <c r="A7" s="60"/>
      <c r="C7" s="60"/>
      <c r="D7" s="11"/>
      <c r="E7" s="11"/>
      <c r="F7" s="163" t="s">
        <v>194</v>
      </c>
      <c r="G7" s="164"/>
      <c r="H7" s="164"/>
      <c r="I7" s="17"/>
      <c r="J7" s="163" t="s">
        <v>194</v>
      </c>
      <c r="K7" s="164"/>
      <c r="L7" s="164"/>
    </row>
    <row r="8" spans="1:12" ht="18" customHeight="1">
      <c r="A8" s="60"/>
      <c r="C8" s="60"/>
      <c r="D8" s="11" t="s">
        <v>4</v>
      </c>
      <c r="E8" s="11"/>
      <c r="F8" s="109" t="s">
        <v>233</v>
      </c>
      <c r="G8" s="17"/>
      <c r="H8" s="109" t="s">
        <v>173</v>
      </c>
      <c r="I8" s="18"/>
      <c r="J8" s="109" t="s">
        <v>233</v>
      </c>
      <c r="K8" s="17"/>
      <c r="L8" s="109" t="s">
        <v>173</v>
      </c>
    </row>
    <row r="9" spans="1:12" ht="18" customHeight="1">
      <c r="A9" s="60"/>
      <c r="C9" s="60"/>
      <c r="D9" s="77"/>
      <c r="E9" s="77"/>
      <c r="F9" s="154" t="s">
        <v>71</v>
      </c>
      <c r="G9" s="154"/>
      <c r="H9" s="154"/>
      <c r="I9" s="154"/>
      <c r="J9" s="154"/>
      <c r="K9" s="154"/>
      <c r="L9" s="154"/>
    </row>
    <row r="10" spans="1:12" ht="18" customHeight="1">
      <c r="A10" s="70" t="s">
        <v>52</v>
      </c>
      <c r="D10" s="80"/>
      <c r="E10" s="80"/>
      <c r="F10" s="67"/>
      <c r="G10" s="19"/>
      <c r="H10" s="67"/>
      <c r="I10" s="19"/>
      <c r="J10" s="81"/>
      <c r="K10" s="19"/>
      <c r="L10" s="81"/>
    </row>
    <row r="11" spans="1:12" ht="18" customHeight="1">
      <c r="A11" s="58" t="s">
        <v>70</v>
      </c>
      <c r="D11" s="82"/>
      <c r="E11" s="82"/>
      <c r="F11" s="56">
        <v>5028451</v>
      </c>
      <c r="G11" s="67"/>
      <c r="H11" s="56">
        <v>5911257</v>
      </c>
      <c r="I11" s="83"/>
      <c r="J11" s="56">
        <v>943589</v>
      </c>
      <c r="K11" s="67"/>
      <c r="L11" s="56">
        <v>1728887</v>
      </c>
    </row>
    <row r="12" spans="1:12" ht="18" customHeight="1">
      <c r="A12" s="84" t="s">
        <v>88</v>
      </c>
      <c r="G12" s="67"/>
      <c r="I12" s="85"/>
      <c r="K12" s="67"/>
    </row>
    <row r="13" spans="1:12" ht="18" customHeight="1">
      <c r="A13" s="1" t="s">
        <v>172</v>
      </c>
      <c r="F13" s="56">
        <v>646933</v>
      </c>
      <c r="G13" s="67"/>
      <c r="H13" s="56">
        <v>839590</v>
      </c>
      <c r="I13" s="85"/>
      <c r="J13" s="86">
        <v>-5044</v>
      </c>
      <c r="K13" s="67"/>
      <c r="L13" s="86">
        <v>-5950</v>
      </c>
    </row>
    <row r="14" spans="1:12" ht="18" customHeight="1">
      <c r="A14" s="1" t="s">
        <v>35</v>
      </c>
      <c r="F14" s="56">
        <v>3165973</v>
      </c>
      <c r="G14" s="67"/>
      <c r="H14" s="56">
        <v>2223291</v>
      </c>
      <c r="I14" s="85"/>
      <c r="J14" s="56">
        <v>655147</v>
      </c>
      <c r="K14" s="67"/>
      <c r="L14" s="56">
        <v>237913</v>
      </c>
    </row>
    <row r="15" spans="1:12" ht="18" customHeight="1">
      <c r="A15" s="1" t="s">
        <v>53</v>
      </c>
      <c r="F15" s="56">
        <v>2462717</v>
      </c>
      <c r="G15" s="67"/>
      <c r="H15" s="56">
        <v>1907761</v>
      </c>
      <c r="I15" s="85"/>
      <c r="J15" s="56">
        <v>23967</v>
      </c>
      <c r="K15" s="67"/>
      <c r="L15" s="56">
        <v>24883</v>
      </c>
    </row>
    <row r="16" spans="1:12" ht="18" customHeight="1">
      <c r="A16" s="1" t="s">
        <v>104</v>
      </c>
      <c r="F16" s="56">
        <v>351211</v>
      </c>
      <c r="G16" s="67"/>
      <c r="H16" s="56">
        <v>360274</v>
      </c>
      <c r="I16" s="85"/>
      <c r="J16" s="56">
        <v>115</v>
      </c>
      <c r="K16" s="67"/>
      <c r="L16" s="56">
        <v>252</v>
      </c>
    </row>
    <row r="17" spans="1:12" ht="18" customHeight="1">
      <c r="A17" s="1" t="s">
        <v>205</v>
      </c>
      <c r="F17" s="56">
        <v>1163</v>
      </c>
      <c r="G17" s="67"/>
      <c r="H17" s="56">
        <v>-1660</v>
      </c>
      <c r="I17" s="85"/>
      <c r="J17" s="56">
        <v>5719</v>
      </c>
      <c r="K17" s="67"/>
      <c r="L17" s="56">
        <v>10301</v>
      </c>
    </row>
    <row r="18" spans="1:12" ht="18" customHeight="1">
      <c r="A18" s="1" t="s">
        <v>273</v>
      </c>
      <c r="F18" s="56">
        <v>-313152</v>
      </c>
      <c r="G18" s="67"/>
      <c r="H18" s="56">
        <v>-472400</v>
      </c>
      <c r="I18" s="85"/>
      <c r="J18" s="56">
        <v>-104780</v>
      </c>
      <c r="K18" s="67"/>
      <c r="L18" s="56">
        <v>-227852</v>
      </c>
    </row>
    <row r="19" spans="1:12" ht="18" customHeight="1">
      <c r="A19" s="1" t="s">
        <v>202</v>
      </c>
      <c r="F19" s="56">
        <v>-410585</v>
      </c>
      <c r="G19" s="67"/>
      <c r="H19" s="56">
        <v>-206734</v>
      </c>
      <c r="I19" s="52"/>
      <c r="J19" s="52">
        <v>0</v>
      </c>
      <c r="K19" s="52"/>
      <c r="L19" s="52">
        <v>0</v>
      </c>
    </row>
    <row r="20" spans="1:12" ht="18" customHeight="1">
      <c r="A20" s="1" t="s">
        <v>221</v>
      </c>
      <c r="F20" s="56">
        <v>16720</v>
      </c>
      <c r="G20" s="67"/>
      <c r="H20" s="56">
        <v>18493</v>
      </c>
      <c r="I20" s="85"/>
      <c r="J20" s="86">
        <v>13174</v>
      </c>
      <c r="K20" s="67"/>
      <c r="L20" s="86">
        <v>7165</v>
      </c>
    </row>
    <row r="21" spans="1:12" ht="18" customHeight="1">
      <c r="A21" s="1" t="s">
        <v>214</v>
      </c>
      <c r="F21" s="56">
        <v>-3008</v>
      </c>
      <c r="G21" s="67"/>
      <c r="H21" s="56">
        <v>1914</v>
      </c>
      <c r="I21" s="85"/>
      <c r="J21" s="86">
        <v>-2764</v>
      </c>
      <c r="K21" s="67"/>
      <c r="L21" s="86">
        <v>1929</v>
      </c>
    </row>
    <row r="22" spans="1:12" ht="18" customHeight="1">
      <c r="A22" s="1" t="s">
        <v>215</v>
      </c>
      <c r="F22" s="56">
        <v>97066</v>
      </c>
      <c r="G22" s="67"/>
      <c r="H22" s="56">
        <v>92416</v>
      </c>
      <c r="I22" s="85"/>
      <c r="J22" s="86">
        <v>0</v>
      </c>
      <c r="K22" s="67"/>
      <c r="L22" s="86">
        <v>0</v>
      </c>
    </row>
    <row r="23" spans="1:12" ht="18" customHeight="1">
      <c r="A23" s="1" t="s">
        <v>152</v>
      </c>
      <c r="G23" s="67"/>
      <c r="I23" s="85"/>
      <c r="K23" s="67"/>
    </row>
    <row r="24" spans="1:12" ht="18" customHeight="1">
      <c r="A24" s="1" t="s">
        <v>133</v>
      </c>
      <c r="B24" s="58" t="s">
        <v>144</v>
      </c>
      <c r="D24" s="64">
        <v>4</v>
      </c>
      <c r="F24" s="56">
        <v>-3231372</v>
      </c>
      <c r="G24" s="67"/>
      <c r="H24" s="56">
        <v>-5337343</v>
      </c>
      <c r="I24" s="85"/>
      <c r="J24" s="56">
        <v>0</v>
      </c>
      <c r="K24" s="67"/>
      <c r="L24" s="56">
        <v>0</v>
      </c>
    </row>
    <row r="25" spans="1:12" ht="18" customHeight="1">
      <c r="A25" s="1" t="s">
        <v>254</v>
      </c>
      <c r="F25" s="56">
        <v>204590</v>
      </c>
      <c r="G25" s="67"/>
      <c r="H25" s="56">
        <v>48051</v>
      </c>
      <c r="I25" s="85"/>
      <c r="J25" s="56">
        <v>0</v>
      </c>
      <c r="K25" s="67"/>
      <c r="L25" s="56">
        <v>0</v>
      </c>
    </row>
    <row r="26" spans="1:12" ht="18" customHeight="1">
      <c r="A26" s="1" t="s">
        <v>268</v>
      </c>
      <c r="F26" s="56">
        <v>-178160</v>
      </c>
      <c r="G26" s="67"/>
      <c r="H26" s="56">
        <v>27597</v>
      </c>
      <c r="I26" s="85"/>
      <c r="J26" s="56">
        <v>0</v>
      </c>
      <c r="K26" s="67"/>
      <c r="L26" s="56">
        <v>0</v>
      </c>
    </row>
    <row r="27" spans="1:12" ht="18" customHeight="1">
      <c r="A27" s="1" t="s">
        <v>216</v>
      </c>
      <c r="F27" s="56">
        <v>14416</v>
      </c>
      <c r="G27" s="67"/>
      <c r="H27" s="56">
        <v>5206</v>
      </c>
      <c r="I27" s="85"/>
      <c r="J27" s="56">
        <v>0</v>
      </c>
      <c r="K27" s="67"/>
      <c r="L27" s="56">
        <v>-2</v>
      </c>
    </row>
    <row r="28" spans="1:12" ht="18" customHeight="1">
      <c r="A28" s="1" t="s">
        <v>31</v>
      </c>
      <c r="F28" s="56">
        <v>-17352</v>
      </c>
      <c r="G28" s="67"/>
      <c r="H28" s="56">
        <v>-26514</v>
      </c>
      <c r="I28" s="85"/>
      <c r="J28" s="56">
        <v>-1607492</v>
      </c>
      <c r="K28" s="67"/>
      <c r="L28" s="56">
        <v>-1938765</v>
      </c>
    </row>
    <row r="29" spans="1:12" ht="18" customHeight="1">
      <c r="A29" s="1" t="s">
        <v>32</v>
      </c>
      <c r="F29" s="56">
        <v>-1312468</v>
      </c>
      <c r="G29" s="67"/>
      <c r="H29" s="56">
        <v>-250685</v>
      </c>
      <c r="I29" s="85"/>
      <c r="J29" s="56">
        <v>-216550</v>
      </c>
      <c r="K29" s="67"/>
      <c r="L29" s="56">
        <v>-168046</v>
      </c>
    </row>
    <row r="30" spans="1:12" ht="18" customHeight="1">
      <c r="F30" s="87">
        <f>SUM(F11:F29)</f>
        <v>6523143</v>
      </c>
      <c r="G30" s="67"/>
      <c r="H30" s="87">
        <v>5140514</v>
      </c>
      <c r="I30" s="85"/>
      <c r="J30" s="87">
        <f>SUM(J11:J29)</f>
        <v>-294919</v>
      </c>
      <c r="K30" s="67"/>
      <c r="L30" s="87">
        <v>-329285</v>
      </c>
    </row>
    <row r="31" spans="1:12" ht="18" customHeight="1">
      <c r="A31" s="84" t="s">
        <v>54</v>
      </c>
      <c r="F31" s="58"/>
      <c r="G31" s="85"/>
      <c r="H31" s="58"/>
      <c r="I31" s="85"/>
      <c r="K31" s="67"/>
    </row>
    <row r="32" spans="1:12" ht="18" customHeight="1">
      <c r="A32" s="1" t="s">
        <v>148</v>
      </c>
      <c r="F32" s="56">
        <v>6845260</v>
      </c>
      <c r="G32" s="85"/>
      <c r="H32" s="56">
        <v>-7790593</v>
      </c>
      <c r="I32" s="85"/>
      <c r="J32" s="56">
        <v>0</v>
      </c>
      <c r="K32" s="67"/>
      <c r="L32" s="56">
        <v>0</v>
      </c>
    </row>
    <row r="33" spans="1:12" ht="18" customHeight="1">
      <c r="A33" s="1" t="s">
        <v>135</v>
      </c>
      <c r="F33" s="56">
        <v>-280342</v>
      </c>
      <c r="G33" s="85"/>
      <c r="H33" s="56">
        <v>-249582</v>
      </c>
      <c r="I33" s="85"/>
      <c r="J33" s="56">
        <v>0</v>
      </c>
      <c r="K33" s="67"/>
      <c r="L33" s="56">
        <v>0</v>
      </c>
    </row>
    <row r="34" spans="1:12" ht="18" customHeight="1">
      <c r="A34" s="51" t="s">
        <v>112</v>
      </c>
      <c r="B34" s="51"/>
      <c r="C34" s="51"/>
      <c r="D34" s="51"/>
      <c r="E34" s="51"/>
      <c r="F34" s="56">
        <v>-102178</v>
      </c>
      <c r="G34" s="85"/>
      <c r="H34" s="56">
        <v>101975</v>
      </c>
      <c r="I34" s="85"/>
      <c r="J34" s="56">
        <v>11225</v>
      </c>
      <c r="K34" s="67"/>
      <c r="L34" s="56">
        <v>1510</v>
      </c>
    </row>
    <row r="35" spans="1:12" ht="18" customHeight="1">
      <c r="A35" s="1" t="s">
        <v>113</v>
      </c>
      <c r="F35" s="56">
        <v>-197370</v>
      </c>
      <c r="G35" s="85"/>
      <c r="H35" s="56">
        <v>-44482</v>
      </c>
      <c r="I35" s="85"/>
      <c r="J35" s="56">
        <v>43308</v>
      </c>
      <c r="K35" s="67"/>
      <c r="L35" s="56">
        <v>-33114</v>
      </c>
    </row>
    <row r="36" spans="1:12" ht="18" customHeight="1">
      <c r="A36" s="51" t="s">
        <v>228</v>
      </c>
      <c r="B36" s="51"/>
      <c r="C36" s="51"/>
      <c r="D36" s="51"/>
      <c r="E36" s="51"/>
      <c r="F36" s="56">
        <v>1473018</v>
      </c>
      <c r="G36" s="85"/>
      <c r="H36" s="56">
        <v>2285417</v>
      </c>
      <c r="I36" s="85"/>
      <c r="J36" s="56">
        <v>0</v>
      </c>
      <c r="K36" s="67"/>
      <c r="L36" s="56">
        <v>0</v>
      </c>
    </row>
    <row r="37" spans="1:12" ht="18" customHeight="1">
      <c r="A37" s="1" t="s">
        <v>7</v>
      </c>
      <c r="F37" s="56">
        <v>-746842</v>
      </c>
      <c r="G37" s="85"/>
      <c r="H37" s="56">
        <v>-119180</v>
      </c>
      <c r="I37" s="85"/>
      <c r="J37" s="56">
        <v>0</v>
      </c>
      <c r="K37" s="67"/>
      <c r="L37" s="56">
        <v>0</v>
      </c>
    </row>
    <row r="38" spans="1:12" ht="18" customHeight="1">
      <c r="A38" s="1" t="s">
        <v>66</v>
      </c>
      <c r="F38" s="56">
        <v>-30066</v>
      </c>
      <c r="G38" s="85"/>
      <c r="H38" s="56">
        <v>-127741</v>
      </c>
      <c r="I38" s="85"/>
      <c r="J38" s="56">
        <v>-1655</v>
      </c>
      <c r="K38" s="67"/>
      <c r="L38" s="56">
        <v>-15625</v>
      </c>
    </row>
    <row r="39" spans="1:12" ht="18" customHeight="1">
      <c r="A39" s="1" t="s">
        <v>183</v>
      </c>
      <c r="F39" s="56">
        <v>-4969997</v>
      </c>
      <c r="G39" s="85"/>
      <c r="H39" s="56">
        <v>6508666</v>
      </c>
      <c r="I39" s="85"/>
      <c r="J39" s="56">
        <v>-84762</v>
      </c>
      <c r="K39" s="67"/>
      <c r="L39" s="56">
        <v>-5716</v>
      </c>
    </row>
    <row r="40" spans="1:12" ht="18" customHeight="1">
      <c r="A40" s="51" t="s">
        <v>21</v>
      </c>
      <c r="B40" s="51"/>
      <c r="C40" s="51"/>
      <c r="D40" s="51"/>
      <c r="E40" s="51"/>
      <c r="F40" s="56">
        <v>-298000</v>
      </c>
      <c r="G40" s="85"/>
      <c r="H40" s="56">
        <v>167138</v>
      </c>
      <c r="I40" s="85"/>
      <c r="J40" s="56">
        <v>59998</v>
      </c>
      <c r="K40" s="67"/>
      <c r="L40" s="56">
        <v>53706</v>
      </c>
    </row>
    <row r="41" spans="1:12" ht="18" customHeight="1">
      <c r="A41" s="51" t="s">
        <v>90</v>
      </c>
      <c r="B41" s="51"/>
      <c r="C41" s="51"/>
      <c r="D41" s="51"/>
      <c r="E41" s="51"/>
      <c r="F41" s="56">
        <v>24523</v>
      </c>
      <c r="G41" s="85"/>
      <c r="H41" s="56">
        <v>15258</v>
      </c>
      <c r="I41" s="85"/>
      <c r="J41" s="56">
        <v>15122</v>
      </c>
      <c r="K41" s="67"/>
      <c r="L41" s="56">
        <v>14669</v>
      </c>
    </row>
    <row r="42" spans="1:12" ht="18" customHeight="1">
      <c r="A42" s="1" t="s">
        <v>94</v>
      </c>
      <c r="B42" s="88"/>
      <c r="C42" s="88"/>
      <c r="F42" s="89">
        <v>-26449</v>
      </c>
      <c r="G42" s="85"/>
      <c r="H42" s="89">
        <v>-1156</v>
      </c>
      <c r="I42" s="85"/>
      <c r="J42" s="89">
        <v>0</v>
      </c>
      <c r="K42" s="67"/>
      <c r="L42" s="89">
        <v>0</v>
      </c>
    </row>
    <row r="43" spans="1:12" ht="18" customHeight="1">
      <c r="A43" s="58" t="s">
        <v>79</v>
      </c>
      <c r="F43" s="56">
        <f>SUM(F30:F42)</f>
        <v>8214700</v>
      </c>
      <c r="G43" s="56"/>
      <c r="H43" s="56">
        <v>5886234</v>
      </c>
      <c r="I43" s="56"/>
      <c r="J43" s="56">
        <f>SUM(J30:J42)</f>
        <v>-251683</v>
      </c>
      <c r="K43" s="56"/>
      <c r="L43" s="56">
        <v>-313855</v>
      </c>
    </row>
    <row r="44" spans="1:12" ht="18" customHeight="1">
      <c r="A44" s="1" t="s">
        <v>151</v>
      </c>
      <c r="F44" s="56">
        <v>-369730</v>
      </c>
      <c r="G44" s="76"/>
      <c r="H44" s="56">
        <v>-508122</v>
      </c>
      <c r="I44" s="76"/>
      <c r="J44" s="56">
        <v>-6740</v>
      </c>
      <c r="K44" s="67"/>
      <c r="L44" s="56">
        <v>-6929</v>
      </c>
    </row>
    <row r="45" spans="1:12" s="60" customFormat="1" ht="18" customHeight="1">
      <c r="A45" s="60" t="s">
        <v>72</v>
      </c>
      <c r="D45" s="90"/>
      <c r="E45" s="90"/>
      <c r="F45" s="91">
        <f>SUM(F43:F44)</f>
        <v>7844970</v>
      </c>
      <c r="G45" s="92"/>
      <c r="H45" s="91">
        <v>5378112</v>
      </c>
      <c r="I45" s="92"/>
      <c r="J45" s="91">
        <f>SUM(J43:J44)</f>
        <v>-258423</v>
      </c>
      <c r="K45" s="92"/>
      <c r="L45" s="91">
        <v>-320784</v>
      </c>
    </row>
    <row r="46" spans="1:12" ht="18" customHeight="1">
      <c r="G46" s="93"/>
      <c r="I46" s="94"/>
      <c r="K46" s="93"/>
    </row>
    <row r="47" spans="1:12" s="1" customFormat="1" ht="18" customHeight="1">
      <c r="A47" s="161" t="s">
        <v>117</v>
      </c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</row>
    <row r="48" spans="1:12" s="73" customFormat="1" ht="18" customHeight="1">
      <c r="A48" s="162" t="s">
        <v>87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03"/>
    </row>
    <row r="49" spans="1:12" ht="9.9499999999999993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</row>
    <row r="50" spans="1:12" ht="18" customHeight="1">
      <c r="A50" s="60"/>
      <c r="B50" s="60"/>
      <c r="C50" s="60"/>
      <c r="D50" s="75"/>
      <c r="E50" s="75"/>
      <c r="F50" s="157" t="s">
        <v>0</v>
      </c>
      <c r="G50" s="157"/>
      <c r="H50" s="157"/>
      <c r="I50" s="76"/>
      <c r="J50" s="157" t="s">
        <v>1</v>
      </c>
      <c r="K50" s="157"/>
      <c r="L50" s="157"/>
    </row>
    <row r="51" spans="1:12" ht="18" customHeight="1">
      <c r="A51" s="60"/>
      <c r="C51" s="60"/>
      <c r="D51" s="77"/>
      <c r="E51" s="77"/>
      <c r="F51" s="157" t="s">
        <v>2</v>
      </c>
      <c r="G51" s="157"/>
      <c r="H51" s="157"/>
      <c r="I51" s="61"/>
      <c r="J51" s="157" t="s">
        <v>2</v>
      </c>
      <c r="K51" s="157"/>
      <c r="L51" s="157"/>
    </row>
    <row r="52" spans="1:12" s="14" customFormat="1" ht="18" customHeight="1">
      <c r="A52" s="13"/>
      <c r="C52" s="13"/>
      <c r="D52" s="78"/>
      <c r="E52" s="78"/>
      <c r="F52" s="158" t="s">
        <v>195</v>
      </c>
      <c r="G52" s="158"/>
      <c r="H52" s="158"/>
      <c r="I52" s="79"/>
      <c r="J52" s="158" t="s">
        <v>195</v>
      </c>
      <c r="K52" s="158"/>
      <c r="L52" s="158"/>
    </row>
    <row r="53" spans="1:12" s="14" customFormat="1" ht="18" customHeight="1">
      <c r="A53" s="13"/>
      <c r="C53" s="13"/>
      <c r="D53" s="78"/>
      <c r="E53" s="78"/>
      <c r="F53" s="163" t="s">
        <v>194</v>
      </c>
      <c r="G53" s="164"/>
      <c r="H53" s="164"/>
      <c r="I53" s="17"/>
      <c r="J53" s="163" t="s">
        <v>194</v>
      </c>
      <c r="K53" s="164"/>
      <c r="L53" s="164"/>
    </row>
    <row r="54" spans="1:12" ht="18" customHeight="1">
      <c r="A54" s="60"/>
      <c r="C54" s="60"/>
      <c r="D54" s="11" t="s">
        <v>4</v>
      </c>
      <c r="E54" s="11"/>
      <c r="F54" s="109" t="s">
        <v>233</v>
      </c>
      <c r="G54" s="17"/>
      <c r="H54" s="109" t="s">
        <v>173</v>
      </c>
      <c r="I54" s="18"/>
      <c r="J54" s="109" t="s">
        <v>233</v>
      </c>
      <c r="K54" s="17"/>
      <c r="L54" s="109" t="s">
        <v>173</v>
      </c>
    </row>
    <row r="55" spans="1:12" ht="18" customHeight="1">
      <c r="A55" s="60"/>
      <c r="C55" s="60"/>
      <c r="D55" s="77"/>
      <c r="E55" s="77"/>
      <c r="F55" s="154" t="s">
        <v>71</v>
      </c>
      <c r="G55" s="154"/>
      <c r="H55" s="154"/>
      <c r="I55" s="154"/>
      <c r="J55" s="154"/>
      <c r="K55" s="154"/>
      <c r="L55" s="154"/>
    </row>
    <row r="56" spans="1:12" ht="18" customHeight="1">
      <c r="A56" s="70" t="s">
        <v>55</v>
      </c>
      <c r="D56" s="95"/>
      <c r="E56" s="95"/>
      <c r="G56" s="85"/>
      <c r="I56" s="85"/>
      <c r="K56" s="67"/>
    </row>
    <row r="57" spans="1:12" ht="18" customHeight="1">
      <c r="A57" s="58" t="s">
        <v>166</v>
      </c>
      <c r="D57" s="95">
        <v>4</v>
      </c>
      <c r="E57" s="95"/>
      <c r="F57" s="52">
        <v>0</v>
      </c>
      <c r="G57" s="85"/>
      <c r="H57" s="52">
        <v>-75000</v>
      </c>
      <c r="I57" s="85"/>
      <c r="J57" s="56">
        <v>0</v>
      </c>
      <c r="K57" s="67"/>
      <c r="L57" s="56">
        <v>-75000</v>
      </c>
    </row>
    <row r="58" spans="1:12" ht="18" customHeight="1">
      <c r="A58" s="58" t="s">
        <v>170</v>
      </c>
      <c r="D58" s="95">
        <v>4</v>
      </c>
      <c r="E58" s="95"/>
      <c r="F58" s="52">
        <v>-754998</v>
      </c>
      <c r="G58" s="85"/>
      <c r="H58" s="52">
        <v>-752090</v>
      </c>
      <c r="I58" s="85"/>
      <c r="J58" s="56">
        <v>-590269</v>
      </c>
      <c r="K58" s="67"/>
      <c r="L58" s="56">
        <v>-635030</v>
      </c>
    </row>
    <row r="59" spans="1:12" ht="18" customHeight="1">
      <c r="A59" s="58" t="s">
        <v>225</v>
      </c>
      <c r="D59" s="95">
        <v>5</v>
      </c>
      <c r="E59" s="95"/>
      <c r="F59" s="52">
        <v>0</v>
      </c>
      <c r="G59" s="85"/>
      <c r="H59" s="52">
        <v>-45378</v>
      </c>
      <c r="I59" s="85"/>
      <c r="J59" s="56">
        <v>-48000</v>
      </c>
      <c r="K59" s="67"/>
      <c r="L59" s="56">
        <v>-45378</v>
      </c>
    </row>
    <row r="60" spans="1:12" ht="18" customHeight="1">
      <c r="A60" s="58" t="s">
        <v>206</v>
      </c>
      <c r="D60" s="95"/>
      <c r="E60" s="95"/>
      <c r="F60" s="56">
        <v>-3938396</v>
      </c>
      <c r="G60" s="85"/>
      <c r="H60" s="56">
        <v>-48789</v>
      </c>
      <c r="I60" s="85"/>
      <c r="J60" s="56">
        <v>535239</v>
      </c>
      <c r="K60" s="67"/>
      <c r="L60" s="56">
        <v>-2002737</v>
      </c>
    </row>
    <row r="61" spans="1:12" ht="18" customHeight="1">
      <c r="A61" s="58" t="s">
        <v>198</v>
      </c>
      <c r="D61" s="95"/>
      <c r="E61" s="95"/>
      <c r="F61" s="56">
        <v>-47762</v>
      </c>
      <c r="G61" s="85"/>
      <c r="H61" s="56">
        <v>0</v>
      </c>
      <c r="I61" s="85"/>
      <c r="J61" s="56">
        <v>0</v>
      </c>
      <c r="K61" s="67"/>
      <c r="L61" s="56">
        <v>0</v>
      </c>
    </row>
    <row r="62" spans="1:12" ht="18" customHeight="1">
      <c r="A62" s="58" t="s">
        <v>226</v>
      </c>
      <c r="D62" s="95">
        <v>2</v>
      </c>
      <c r="E62" s="95"/>
      <c r="F62" s="56">
        <v>0</v>
      </c>
      <c r="G62" s="85"/>
      <c r="H62" s="56">
        <v>0</v>
      </c>
      <c r="I62" s="85"/>
      <c r="J62" s="56">
        <v>0</v>
      </c>
      <c r="K62" s="67"/>
      <c r="L62" s="56">
        <v>99500</v>
      </c>
    </row>
    <row r="63" spans="1:12" ht="18" customHeight="1">
      <c r="A63" s="58" t="s">
        <v>131</v>
      </c>
      <c r="D63" s="95">
        <v>2</v>
      </c>
      <c r="E63" s="95"/>
      <c r="F63" s="56">
        <v>0</v>
      </c>
      <c r="G63" s="85"/>
      <c r="H63" s="56">
        <v>0</v>
      </c>
      <c r="I63" s="85"/>
      <c r="J63" s="56">
        <v>0</v>
      </c>
      <c r="K63" s="67"/>
      <c r="L63" s="56">
        <v>-54500</v>
      </c>
    </row>
    <row r="64" spans="1:12" ht="18" customHeight="1">
      <c r="A64" s="58" t="s">
        <v>12</v>
      </c>
      <c r="D64" s="95">
        <v>2</v>
      </c>
      <c r="E64" s="95"/>
      <c r="F64" s="56">
        <v>-204207</v>
      </c>
      <c r="G64" s="85"/>
      <c r="H64" s="52">
        <v>-41080</v>
      </c>
      <c r="I64" s="85"/>
      <c r="J64" s="56">
        <v>-415827</v>
      </c>
      <c r="K64" s="67"/>
      <c r="L64" s="56">
        <v>-658950</v>
      </c>
    </row>
    <row r="65" spans="1:12" ht="18" customHeight="1">
      <c r="A65" s="58" t="s">
        <v>167</v>
      </c>
      <c r="D65" s="95"/>
      <c r="E65" s="95"/>
      <c r="F65" s="52">
        <v>20</v>
      </c>
      <c r="G65" s="56"/>
      <c r="H65" s="52">
        <v>44972</v>
      </c>
      <c r="I65" s="56"/>
      <c r="J65" s="52">
        <v>0</v>
      </c>
      <c r="K65" s="67"/>
      <c r="L65" s="52">
        <v>2</v>
      </c>
    </row>
    <row r="66" spans="1:12" ht="18" customHeight="1">
      <c r="A66" s="58" t="s">
        <v>153</v>
      </c>
      <c r="D66" s="95"/>
      <c r="E66" s="95"/>
      <c r="F66" s="56">
        <v>-2202319</v>
      </c>
      <c r="G66" s="85"/>
      <c r="H66" s="56">
        <v>-1478255</v>
      </c>
      <c r="I66" s="85"/>
      <c r="J66" s="56">
        <v>-1126</v>
      </c>
      <c r="K66" s="67"/>
      <c r="L66" s="56">
        <v>-931</v>
      </c>
    </row>
    <row r="67" spans="1:12" ht="18" customHeight="1">
      <c r="A67" s="58" t="s">
        <v>119</v>
      </c>
      <c r="D67" s="95"/>
      <c r="E67" s="95"/>
      <c r="F67" s="56">
        <v>-14996</v>
      </c>
      <c r="G67" s="85"/>
      <c r="H67" s="56">
        <v>-13369</v>
      </c>
      <c r="I67" s="85"/>
      <c r="J67" s="56">
        <v>-110</v>
      </c>
      <c r="K67" s="67"/>
      <c r="L67" s="56">
        <v>0</v>
      </c>
    </row>
    <row r="68" spans="1:12" ht="18" customHeight="1">
      <c r="A68" s="58" t="s">
        <v>57</v>
      </c>
      <c r="D68" s="95"/>
      <c r="E68" s="95"/>
      <c r="F68" s="56">
        <v>1981662</v>
      </c>
      <c r="G68" s="85"/>
      <c r="H68" s="56">
        <v>2303143</v>
      </c>
      <c r="I68" s="85"/>
      <c r="J68" s="56">
        <v>1607492</v>
      </c>
      <c r="K68" s="67"/>
      <c r="L68" s="56">
        <v>1938765</v>
      </c>
    </row>
    <row r="69" spans="1:12" ht="18" customHeight="1">
      <c r="A69" s="58" t="s">
        <v>56</v>
      </c>
      <c r="D69" s="95"/>
      <c r="E69" s="95"/>
      <c r="F69" s="56">
        <v>1129216</v>
      </c>
      <c r="G69" s="85"/>
      <c r="H69" s="56">
        <v>132485</v>
      </c>
      <c r="I69" s="85"/>
      <c r="J69" s="56">
        <v>63915</v>
      </c>
      <c r="K69" s="67"/>
      <c r="L69" s="56">
        <v>36608</v>
      </c>
    </row>
    <row r="70" spans="1:12" s="60" customFormat="1" ht="18" customHeight="1">
      <c r="A70" s="50" t="s">
        <v>165</v>
      </c>
      <c r="D70" s="90"/>
      <c r="E70" s="90"/>
      <c r="F70" s="91">
        <f>SUM(F57:F69)</f>
        <v>-4051780</v>
      </c>
      <c r="G70" s="66"/>
      <c r="H70" s="91">
        <v>26639</v>
      </c>
      <c r="I70" s="66"/>
      <c r="J70" s="91">
        <f>SUM(J57:J69)</f>
        <v>1151314</v>
      </c>
      <c r="K70" s="96"/>
      <c r="L70" s="91">
        <v>-1397651</v>
      </c>
    </row>
    <row r="71" spans="1:12" ht="9.9499999999999993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</row>
    <row r="72" spans="1:12" ht="18" customHeight="1">
      <c r="A72" s="70" t="s">
        <v>58</v>
      </c>
      <c r="G72" s="85"/>
      <c r="I72" s="85"/>
      <c r="K72" s="67"/>
    </row>
    <row r="73" spans="1:12" ht="18" customHeight="1">
      <c r="A73" s="97" t="s">
        <v>146</v>
      </c>
      <c r="D73" s="95"/>
      <c r="E73" s="95"/>
      <c r="F73" s="56">
        <v>15319437</v>
      </c>
      <c r="G73" s="85"/>
      <c r="H73" s="56">
        <v>10457788</v>
      </c>
      <c r="I73" s="85"/>
      <c r="J73" s="56">
        <v>2810000</v>
      </c>
      <c r="K73" s="67"/>
      <c r="L73" s="56">
        <v>6103000</v>
      </c>
    </row>
    <row r="74" spans="1:12" ht="18" customHeight="1">
      <c r="A74" s="97" t="s">
        <v>201</v>
      </c>
      <c r="B74" s="88"/>
      <c r="C74" s="88"/>
      <c r="F74" s="56">
        <v>-12356392</v>
      </c>
      <c r="G74" s="85"/>
      <c r="H74" s="56">
        <v>-15734166</v>
      </c>
      <c r="I74" s="85"/>
      <c r="J74" s="56">
        <v>-1230000</v>
      </c>
      <c r="K74" s="67"/>
      <c r="L74" s="56">
        <v>-8639000</v>
      </c>
    </row>
    <row r="75" spans="1:12" ht="18" customHeight="1">
      <c r="A75" s="97" t="s">
        <v>91</v>
      </c>
      <c r="F75" s="56">
        <v>4561851</v>
      </c>
      <c r="G75" s="85"/>
      <c r="H75" s="56">
        <v>19239059</v>
      </c>
      <c r="I75" s="85"/>
      <c r="J75" s="56">
        <v>0</v>
      </c>
      <c r="K75" s="67"/>
      <c r="L75" s="56">
        <v>0</v>
      </c>
    </row>
    <row r="76" spans="1:12" ht="18" customHeight="1">
      <c r="A76" s="97" t="s">
        <v>199</v>
      </c>
      <c r="B76" s="88"/>
      <c r="C76" s="88"/>
      <c r="F76" s="56">
        <v>-5994633</v>
      </c>
      <c r="G76" s="85"/>
      <c r="H76" s="56">
        <v>-13264133</v>
      </c>
      <c r="I76" s="85"/>
      <c r="J76" s="56">
        <v>0</v>
      </c>
      <c r="K76" s="67"/>
      <c r="L76" s="56">
        <v>0</v>
      </c>
    </row>
    <row r="77" spans="1:12" ht="18" customHeight="1">
      <c r="A77" s="97" t="s">
        <v>274</v>
      </c>
      <c r="B77" s="88"/>
      <c r="C77" s="88"/>
      <c r="F77" s="56">
        <v>402900</v>
      </c>
      <c r="G77" s="85"/>
      <c r="H77" s="56">
        <v>0</v>
      </c>
      <c r="I77" s="85"/>
      <c r="J77" s="56">
        <v>1262900</v>
      </c>
      <c r="K77" s="67"/>
      <c r="L77" s="56">
        <v>0</v>
      </c>
    </row>
    <row r="78" spans="1:12" ht="18" customHeight="1">
      <c r="A78" s="97" t="s">
        <v>275</v>
      </c>
      <c r="B78" s="88"/>
      <c r="C78" s="88"/>
      <c r="F78" s="56">
        <v>-10200</v>
      </c>
      <c r="G78" s="85"/>
      <c r="H78" s="56">
        <v>0</v>
      </c>
      <c r="I78" s="85"/>
      <c r="J78" s="56">
        <v>-35200</v>
      </c>
      <c r="K78" s="67"/>
      <c r="L78" s="56">
        <v>-35000</v>
      </c>
    </row>
    <row r="79" spans="1:12" ht="18" customHeight="1">
      <c r="A79" s="97" t="s">
        <v>261</v>
      </c>
      <c r="B79" s="88"/>
      <c r="C79" s="88"/>
      <c r="F79" s="56">
        <v>-26712</v>
      </c>
      <c r="G79" s="85"/>
      <c r="H79" s="56">
        <v>0</v>
      </c>
      <c r="I79" s="85"/>
      <c r="J79" s="56">
        <v>0</v>
      </c>
      <c r="K79" s="67"/>
      <c r="L79" s="56">
        <v>0</v>
      </c>
    </row>
    <row r="80" spans="1:12" ht="18" customHeight="1">
      <c r="A80" s="97" t="s">
        <v>145</v>
      </c>
      <c r="F80" s="56">
        <v>-239533</v>
      </c>
      <c r="G80" s="85"/>
      <c r="H80" s="56">
        <v>-152416</v>
      </c>
      <c r="I80" s="85"/>
      <c r="J80" s="56">
        <v>-13010</v>
      </c>
      <c r="K80" s="67"/>
      <c r="L80" s="56">
        <v>-13110</v>
      </c>
    </row>
    <row r="81" spans="1:12" ht="18" customHeight="1">
      <c r="A81" s="97" t="s">
        <v>85</v>
      </c>
      <c r="F81" s="56">
        <v>-3477474</v>
      </c>
      <c r="G81" s="76"/>
      <c r="H81" s="56">
        <v>-3693651</v>
      </c>
      <c r="I81" s="76"/>
      <c r="J81" s="56">
        <v>-3477474</v>
      </c>
      <c r="K81" s="67"/>
      <c r="L81" s="56">
        <v>-3693651</v>
      </c>
    </row>
    <row r="82" spans="1:12" ht="18" customHeight="1">
      <c r="A82" s="146" t="s">
        <v>207</v>
      </c>
      <c r="F82" s="56">
        <v>-529432</v>
      </c>
      <c r="G82" s="76"/>
      <c r="H82" s="56">
        <v>-364368</v>
      </c>
      <c r="I82" s="76"/>
      <c r="J82" s="56">
        <v>0</v>
      </c>
      <c r="K82" s="67"/>
      <c r="L82" s="56">
        <v>0</v>
      </c>
    </row>
    <row r="83" spans="1:12" ht="18" customHeight="1">
      <c r="A83" s="58" t="s">
        <v>59</v>
      </c>
      <c r="F83" s="56">
        <v>-3083291</v>
      </c>
      <c r="G83" s="76"/>
      <c r="H83" s="56">
        <v>-2137879</v>
      </c>
      <c r="I83" s="76"/>
      <c r="J83" s="56">
        <v>-607453</v>
      </c>
      <c r="K83" s="67"/>
      <c r="L83" s="56">
        <v>-197055</v>
      </c>
    </row>
    <row r="84" spans="1:12" ht="18" customHeight="1">
      <c r="A84" s="58" t="s">
        <v>227</v>
      </c>
      <c r="F84" s="56">
        <v>0</v>
      </c>
      <c r="G84" s="76"/>
      <c r="H84" s="56">
        <v>2645469</v>
      </c>
      <c r="I84" s="76"/>
      <c r="J84" s="56">
        <v>0</v>
      </c>
      <c r="K84" s="67"/>
      <c r="L84" s="56">
        <v>0</v>
      </c>
    </row>
    <row r="85" spans="1:12" ht="18" customHeight="1">
      <c r="A85" s="58" t="s">
        <v>208</v>
      </c>
      <c r="F85" s="56">
        <v>0</v>
      </c>
      <c r="G85" s="76"/>
      <c r="H85" s="56">
        <v>-2000000</v>
      </c>
      <c r="I85" s="76"/>
      <c r="J85" s="56">
        <v>0</v>
      </c>
      <c r="K85" s="67"/>
      <c r="L85" s="56">
        <v>0</v>
      </c>
    </row>
    <row r="86" spans="1:12" ht="18" customHeight="1">
      <c r="A86" s="58" t="s">
        <v>209</v>
      </c>
      <c r="F86" s="56">
        <v>8398</v>
      </c>
      <c r="G86" s="76"/>
      <c r="H86" s="56">
        <v>24997999</v>
      </c>
      <c r="I86" s="76"/>
      <c r="J86" s="56">
        <v>0</v>
      </c>
      <c r="K86" s="67"/>
      <c r="L86" s="56">
        <v>24997999</v>
      </c>
    </row>
    <row r="87" spans="1:12" s="60" customFormat="1" ht="18" customHeight="1">
      <c r="A87" s="50" t="s">
        <v>73</v>
      </c>
      <c r="D87" s="90"/>
      <c r="E87" s="90"/>
      <c r="F87" s="98">
        <f>SUM(F73:F86)</f>
        <v>-5425081</v>
      </c>
      <c r="G87" s="66"/>
      <c r="H87" s="98">
        <v>19993702</v>
      </c>
      <c r="I87" s="66"/>
      <c r="J87" s="98">
        <f>SUM(J73:J86)</f>
        <v>-1290237</v>
      </c>
      <c r="K87" s="66"/>
      <c r="L87" s="98">
        <v>18523183</v>
      </c>
    </row>
    <row r="88" spans="1:12" ht="9.9499999999999993" customHeight="1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</row>
    <row r="89" spans="1:12" s="60" customFormat="1" ht="18" customHeight="1">
      <c r="A89" s="58" t="s">
        <v>223</v>
      </c>
      <c r="B89" s="58"/>
      <c r="D89" s="90"/>
      <c r="E89" s="90"/>
    </row>
    <row r="90" spans="1:12" s="60" customFormat="1" ht="18" customHeight="1">
      <c r="A90" s="58"/>
      <c r="B90" s="58" t="s">
        <v>269</v>
      </c>
      <c r="D90" s="90"/>
      <c r="E90" s="90"/>
      <c r="F90" s="99">
        <v>-1631891</v>
      </c>
      <c r="G90" s="99"/>
      <c r="H90" s="99">
        <v>25398453</v>
      </c>
      <c r="I90" s="99"/>
      <c r="J90" s="99">
        <v>-397346</v>
      </c>
      <c r="K90" s="99"/>
      <c r="L90" s="99">
        <v>16804748</v>
      </c>
    </row>
    <row r="91" spans="1:12" ht="18" customHeight="1">
      <c r="A91" s="106" t="s">
        <v>103</v>
      </c>
      <c r="B91" s="60"/>
      <c r="C91" s="60"/>
      <c r="F91" s="56">
        <v>1898809</v>
      </c>
      <c r="G91" s="76"/>
      <c r="H91" s="56">
        <v>66755</v>
      </c>
      <c r="I91" s="76"/>
      <c r="J91" s="56">
        <v>0</v>
      </c>
      <c r="K91" s="67"/>
      <c r="L91" s="56">
        <v>0</v>
      </c>
    </row>
    <row r="92" spans="1:12" ht="18" customHeight="1">
      <c r="A92" s="50" t="s">
        <v>120</v>
      </c>
      <c r="B92" s="60"/>
      <c r="C92" s="60"/>
      <c r="F92" s="100">
        <f>SUM(F90:F91)</f>
        <v>266918</v>
      </c>
      <c r="G92" s="76"/>
      <c r="H92" s="100">
        <v>25465208</v>
      </c>
      <c r="I92" s="76"/>
      <c r="J92" s="100">
        <f>SUM(J90,J91)</f>
        <v>-397346</v>
      </c>
      <c r="K92" s="66"/>
      <c r="L92" s="100">
        <v>16804748</v>
      </c>
    </row>
    <row r="93" spans="1:12" ht="18" customHeight="1">
      <c r="A93" s="106" t="s">
        <v>121</v>
      </c>
      <c r="B93" s="60"/>
      <c r="C93" s="60"/>
      <c r="F93" s="56">
        <v>34341174</v>
      </c>
      <c r="G93" s="76"/>
      <c r="H93" s="56">
        <v>6961495</v>
      </c>
      <c r="I93" s="76"/>
      <c r="J93" s="56">
        <v>936198</v>
      </c>
      <c r="K93" s="67"/>
      <c r="L93" s="56">
        <v>692551</v>
      </c>
    </row>
    <row r="94" spans="1:12" ht="18" customHeight="1" thickBot="1">
      <c r="A94" s="50" t="s">
        <v>200</v>
      </c>
      <c r="B94" s="60"/>
      <c r="C94" s="60"/>
      <c r="D94" s="90"/>
      <c r="E94" s="90"/>
      <c r="F94" s="101">
        <f>SUM(F92:F93)</f>
        <v>34608092</v>
      </c>
      <c r="G94" s="66"/>
      <c r="H94" s="101">
        <v>32426703</v>
      </c>
      <c r="I94" s="66"/>
      <c r="J94" s="101">
        <f>SUM(J92:J93)</f>
        <v>538852</v>
      </c>
      <c r="K94" s="66"/>
      <c r="L94" s="101">
        <v>17497299</v>
      </c>
    </row>
    <row r="95" spans="1:12" ht="18" customHeight="1" thickTop="1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</row>
  </sheetData>
  <mergeCells count="22">
    <mergeCell ref="A47:L47"/>
    <mergeCell ref="A1:L1"/>
    <mergeCell ref="F7:H7"/>
    <mergeCell ref="J7:L7"/>
    <mergeCell ref="F9:L9"/>
    <mergeCell ref="J4:L4"/>
    <mergeCell ref="F6:H6"/>
    <mergeCell ref="F4:H4"/>
    <mergeCell ref="F5:H5"/>
    <mergeCell ref="J6:L6"/>
    <mergeCell ref="A2:K2"/>
    <mergeCell ref="J5:L5"/>
    <mergeCell ref="F53:H53"/>
    <mergeCell ref="J53:L53"/>
    <mergeCell ref="F55:L55"/>
    <mergeCell ref="A48:K48"/>
    <mergeCell ref="F50:H50"/>
    <mergeCell ref="J50:L50"/>
    <mergeCell ref="F51:H51"/>
    <mergeCell ref="J51:L51"/>
    <mergeCell ref="F52:H52"/>
    <mergeCell ref="J52:L52"/>
  </mergeCells>
  <pageMargins left="0.8" right="0.8" top="0.48" bottom="0.5" header="0.5" footer="0.5"/>
  <pageSetup paperSize="9" scale="74" firstPageNumber="11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BS-3-4</vt:lpstr>
      <vt:lpstr>PL 5(3M)</vt:lpstr>
      <vt:lpstr>PL 6(9M)</vt:lpstr>
      <vt:lpstr>EQ Conso 22-7</vt:lpstr>
      <vt:lpstr>EQ Conso 23-8</vt:lpstr>
      <vt:lpstr>EQ Seperate 22-9</vt:lpstr>
      <vt:lpstr>EQ Seperate 23-10</vt:lpstr>
      <vt:lpstr>CF 11-12</vt:lpstr>
      <vt:lpstr>'BS-3-4'!Print_Area</vt:lpstr>
      <vt:lpstr>'CF 11-12'!Print_Area</vt:lpstr>
      <vt:lpstr>'EQ Conso 23-8'!Print_Area</vt:lpstr>
      <vt:lpstr>'EQ Seperate 23-10'!Print_Area</vt:lpstr>
      <vt:lpstr>'PL 5(3M)'!Print_Area</vt:lpstr>
      <vt:lpstr>'PL 6(9M)'!Print_Area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npunborvornmitr</dc:creator>
  <cp:lastModifiedBy>Prapaporn Sae-jew</cp:lastModifiedBy>
  <cp:lastPrinted>2023-11-09T10:07:13Z</cp:lastPrinted>
  <dcterms:created xsi:type="dcterms:W3CDTF">2013-05-07T09:33:34Z</dcterms:created>
  <dcterms:modified xsi:type="dcterms:W3CDTF">2023-11-13T05:00:49Z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